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1.5. Фин. обес. РП" sheetId="1" state="visible" r:id="rId3"/>
    <sheet name="1.6. Бюджет РП по месяцам" sheetId="2" state="visible" r:id="rId4"/>
    <sheet name="Лист1" sheetId="3" state="visible" r:id="rId5"/>
  </sheets>
  <definedNames>
    <definedName function="false" hidden="false" localSheetId="0" name="_xlnm.Print_Area" vbProcedure="false">'1.5. Фин. обес. РП'!$A$2:$O$56</definedName>
    <definedName function="false" hidden="false" localSheetId="0" name="_xlnm.Print_Titles" vbProcedure="false">'1.5. Фин. обес. РП'!$6:$8</definedName>
    <definedName function="false" hidden="false" localSheetId="1" name="_xlnm.Print_Area" vbProcedure="false">'1.6. Бюджет РП по месяцам'!$A$2:$N$10</definedName>
    <definedName function="false" hidden="false" localSheetId="0" name="_bookmark5" vbProcedure="false">#REF!</definedName>
    <definedName function="false" hidden="false" localSheetId="0" name="_ftn1" vbProcedure="false">#REF!</definedName>
    <definedName function="false" hidden="false" localSheetId="0" name="_ftn2" vbProcedure="false">#REF!</definedName>
    <definedName function="false" hidden="false" localSheetId="0" name="_ftnref1" vbProcedure="false">#REF!</definedName>
    <definedName function="false" hidden="false" localSheetId="0" name="_ftnref2" vbProcedure="false">#REF!</definedName>
    <definedName function="false" hidden="false" localSheetId="0" name="_ftnref3" vbProcedure="false">#REF!</definedName>
    <definedName function="false" hidden="false" localSheetId="1" name="_bookmark5" vbProcedure="false">'1.6. бюджет рп по месяцам'!#ref!</definedName>
    <definedName function="false" hidden="false" localSheetId="1" name="_ftn1" vbProcedure="false">'1.6. бюджет рп по месяцам'!#ref!</definedName>
    <definedName function="false" hidden="false" localSheetId="1" name="_ftn2" vbProcedure="false">'1.6. бюджет рп по месяцам'!#ref!</definedName>
    <definedName function="false" hidden="false" localSheetId="1" name="_ftnref1" vbProcedure="false">'1.6. бюджет рп по месяцам'!#ref!</definedName>
    <definedName function="false" hidden="false" localSheetId="1" name="_ftnref2" vbProcedure="false">'1.6. бюджет рп по месяцам'!#ref!</definedName>
    <definedName function="false" hidden="false" localSheetId="1" name="_ftnref3" vbProcedure="false">'1.6. бюджет рп по месяцам'!#ref!</definedName>
    <definedName function="false" hidden="false" localSheetId="1" name="_Hlk127716945" vbProcedure="false">'1.6. бюджет рп по месяцам'!#ref!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<sst xmlns="http://schemas.openxmlformats.org/spreadsheetml/2006/main" count="113" uniqueCount="68">
  <si>
    <t xml:space="preserve">III. Паспорт регионального проекта «Региональная и местная дорожная сеть», входящего в национальный проект (далее  –  региональный проект 1)</t>
  </si>
  <si>
    <t xml:space="preserve">5. Финансовое обеспечение реализации регионального проекта 1</t>
  </si>
  <si>
    <t xml:space="preserve">№ п/п</t>
  </si>
  <si>
    <t xml:space="preserve">Наименование мероприятия (результата) и источники финансирования</t>
  </si>
  <si>
    <t xml:space="preserve">Код бюджетной классификации</t>
  </si>
  <si>
    <t xml:space="preserve">Объем финансового обеспечения по годам, тыс. рублей</t>
  </si>
  <si>
    <t xml:space="preserve">ГРБС / Рз / Пр / ЦСР / ВР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</si>
  <si>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</si>
  <si>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</si>
  <si>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</si>
  <si>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</si>
  <si>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</si>
  <si>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</si>
  <si>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2030 год</t>
  </si>
  <si>
    <t xml:space="preserve">Всего</t>
  </si>
  <si>
    <t xml:space="preserve">1.</t>
  </si>
  <si>
    <t xml:space="preserve">Приведены в нормативное состояние/построены искусственные сооружения на автомобильных дорогах регионального или межмуниципального и местного значения</t>
  </si>
  <si>
    <t xml:space="preserve">1.1.</t>
  </si>
  <si>
    <t xml:space="preserve">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</t>
  </si>
  <si>
    <t xml:space="preserve">Осуществлены мероприятия по дорожной деятельности в отношении автомобильных дорог общего пользования регионального или межмуниципального, местного значения и искусственных сооружений на них</t>
  </si>
  <si>
    <t xml:space="preserve">Региональный бюджет (всего), из них:</t>
  </si>
  <si>
    <t xml:space="preserve">10 1 R1</t>
  </si>
  <si>
    <t xml:space="preserve"> 04 09</t>
  </si>
  <si>
    <t xml:space="preserve">10 1 R1 R0010 </t>
  </si>
  <si>
    <t xml:space="preserve">10 1 R1 R0020 </t>
  </si>
  <si>
    <t xml:space="preserve">10 1 R1 53940 </t>
  </si>
  <si>
    <t xml:space="preserve">10 1 R1 R0030 </t>
  </si>
  <si>
    <t xml:space="preserve">10 1 И8  </t>
  </si>
  <si>
    <t xml:space="preserve">10 1 И8 54470 </t>
  </si>
  <si>
    <t xml:space="preserve">10 1 И8 9Д140 </t>
  </si>
  <si>
    <t xml:space="preserve">10 1 И8 9Д150 </t>
  </si>
  <si>
    <t xml:space="preserve">10 1 И8 9Д160 </t>
  </si>
  <si>
    <t xml:space="preserve">10 1 И8 9Д170 </t>
  </si>
  <si>
    <t xml:space="preserve">- межбюджетные трансферты из федерального бюджета (справочно)</t>
  </si>
  <si>
    <t xml:space="preserve">- межбюджетные трансферты из иных бюджетов бюджетной системы Российской Федерации (справочно)</t>
  </si>
  <si>
    <t xml:space="preserve"> - межбюджетные трансферты местным бюджетам</t>
  </si>
  <si>
    <t xml:space="preserve"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</si>
  <si>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 xml:space="preserve">Бюджет территориального государственного внебюджетного фонда (бюджет территориального фонда обязательного медицинского страхования)</t>
  </si>
  <si>
    <t xml:space="preserve">Консолидированные бюджеты муниципальных образований</t>
  </si>
  <si>
    <t xml:space="preserve">Внебюджетные источники</t>
  </si>
  <si>
    <t xml:space="preserve">3.</t>
  </si>
  <si>
    <t xml:space="preserve">Повышение доли отечественного оборудования (товаров, работ, услуг) в общем объеме закупок</t>
  </si>
  <si>
    <t xml:space="preserve">3.1.</t>
  </si>
  <si>
    <t xml:space="preserve">Субъектами Российской Федерации заключены контракты (доведены государственные задания учреждениям), предусматривающие закупку отечественного оборудования (товаров, работ, услуг) в рамках федерального проекта «Региональная и местная дорожная сеть»</t>
  </si>
  <si>
    <t xml:space="preserve">4.</t>
  </si>
  <si>
    <t xml:space="preserve">Нераспределенный резерв (областной бюджет)</t>
  </si>
  <si>
    <t xml:space="preserve">Итого по региональному проекту:</t>
  </si>
  <si>
    <t xml:space="preserve">в том числе:</t>
  </si>
  <si>
    <t xml:space="preserve">Региональный бюджет</t>
  </si>
  <si>
    <t xml:space="preserve">6. Помесячный план исполнения областного бюджета в части бюджетных ассигнований, предусмотренных </t>
  </si>
  <si>
    <t xml:space="preserve">      на финансовое обеспечение реализации регионального проекта 1 в 2024 году</t>
  </si>
  <si>
    <t xml:space="preserve">  №    п/п</t>
  </si>
  <si>
    <t xml:space="preserve">Наименование мероприятия (результата) </t>
  </si>
  <si>
    <t xml:space="preserve">План исполнения нарастающим итогом (тыс. рублей)</t>
  </si>
  <si>
    <t xml:space="preserve">  Всего на конец       2024 года     (тыс. рублей)</t>
  </si>
  <si>
    <t xml:space="preserve">январь</t>
  </si>
  <si>
    <t xml:space="preserve">февраль</t>
  </si>
  <si>
    <t xml:space="preserve">март</t>
  </si>
  <si>
    <t xml:space="preserve">апрель</t>
  </si>
  <si>
    <t xml:space="preserve">май</t>
  </si>
  <si>
    <t xml:space="preserve">июнь</t>
  </si>
  <si>
    <t xml:space="preserve">июль</t>
  </si>
  <si>
    <t xml:space="preserve">август</t>
  </si>
  <si>
    <t xml:space="preserve">сентябрь</t>
  </si>
  <si>
    <t xml:space="preserve">октябрь</t>
  </si>
  <si>
    <t xml:space="preserve">ноябрь</t>
  </si>
  <si>
    <t xml:space="preserve">Приведены в нормативное состояние / построены искусственные сооружения на автомобильных дорогах регионального или межмуниципального и местного значения</t>
  </si>
  <si>
    <t xml:space="preserve">ИТОГО: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</si>
</sst>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\ _₽_-;\-* #,##0.00\ _₽_-;_-* \-??\ _₽_-;_-@_-"/>
    <numFmt numFmtId="166" formatCode="#,##0.0"/>
    <numFmt numFmtId="167" formatCode="#,##0"/>
    <numFmt numFmtId="168" formatCode="#,##0.00"/>
    <numFmt numFmtId="169" formatCode="#,##0.000"/>
  </numFmts>
  <fonts count="30">
    <font>
      <sz val="11"/>
      <color theme="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1"/>
      <color theme="10"/>
      <name val="Calibri"/>
      <family val="2"/>
      <charset val="204"/>
    </font>
    <font>
      <u val="single"/>
      <sz val="11"/>
      <color rgb="FF0000FF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family val="0"/>
      <charset val="204"/>
    </font>
    <font>
      <sz val="10"/>
      <name val="Arial Cyr"/>
      <family val="0"/>
      <charset val="1"/>
    </font>
    <font>
      <sz val="10"/>
      <name val="Arial"/>
      <family val="0"/>
      <charset val="1"/>
    </font>
    <font>
      <sz val="11"/>
      <color theme="1"/>
      <name val="Times New Roman"/>
      <family val="1"/>
      <charset val="204"/>
    </font>
    <font>
      <u val="single"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i val="true"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 val="true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i val="true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 val="true"/>
      <i val="true"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 val="true"/>
      <sz val="12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/>
      <bottom style="thin"/>
      <diagonal/>
    </border>
  </borders>
  <cellStyleXfs count="11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5" fillId="0" borderId="0" xfId="10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1" xfId="5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5" fillId="0" borderId="1" xfId="5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1" xfId="5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2" xfId="5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5" fillId="0" borderId="2" xfId="5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6" xfId="5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5" fillId="0" borderId="1" xfId="5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5" fillId="0" borderId="2" xfId="5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5" fillId="0" borderId="2" xfId="5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5" fillId="0" borderId="1" xfId="5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0" xfId="4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4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4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4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0" xfId="4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4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0" xfId="4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8" xfId="4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4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2" borderId="1" xfId="4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4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4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5" fillId="0" borderId="0" xfId="4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4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2" borderId="1" xfId="4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5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25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2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5" fillId="0" borderId="0" xfId="4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1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3" fillId="0" borderId="0" xfId="4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9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Гиперссылка 2" xfId="20"/>
    <cellStyle name="Гиперссылка 2 2" xfId="21"/>
    <cellStyle name="Гиперссылка 2 3" xfId="22"/>
    <cellStyle name="Обычный 10" xfId="23"/>
    <cellStyle name="Обычный 10 2" xfId="24"/>
    <cellStyle name="Обычный 11" xfId="25"/>
    <cellStyle name="Обычный 11 2" xfId="26"/>
    <cellStyle name="Обычный 12" xfId="27"/>
    <cellStyle name="Обычный 12 2" xfId="28"/>
    <cellStyle name="Обычный 13" xfId="29"/>
    <cellStyle name="Обычный 13 2" xfId="30"/>
    <cellStyle name="Обычный 14" xfId="31"/>
    <cellStyle name="Обычный 14 2" xfId="32"/>
    <cellStyle name="Обычный 15" xfId="33"/>
    <cellStyle name="Обычный 15 2" xfId="34"/>
    <cellStyle name="Обычный 16" xfId="35"/>
    <cellStyle name="Обычный 16 2" xfId="36"/>
    <cellStyle name="Обычный 16 3" xfId="37"/>
    <cellStyle name="Обычный 16 4" xfId="38"/>
    <cellStyle name="Обычный 16 5" xfId="39"/>
    <cellStyle name="Обычный 16 6" xfId="40"/>
    <cellStyle name="Обычный 17" xfId="41"/>
    <cellStyle name="Обычный 17 2" xfId="42"/>
    <cellStyle name="Обычный 17 3" xfId="43"/>
    <cellStyle name="Обычный 17 4" xfId="44"/>
    <cellStyle name="Обычный 17 5" xfId="45"/>
    <cellStyle name="Обычный 18" xfId="46"/>
    <cellStyle name="Обычный 18 2" xfId="47"/>
    <cellStyle name="Обычный 18 3" xfId="48"/>
    <cellStyle name="Обычный 19" xfId="49"/>
    <cellStyle name="Обычный 2" xfId="50"/>
    <cellStyle name="Обычный 2 2" xfId="51"/>
    <cellStyle name="Обычный 2 2 2" xfId="52"/>
    <cellStyle name="Обычный 2 2 3" xfId="53"/>
    <cellStyle name="Обычный 2 3" xfId="54"/>
    <cellStyle name="Обычный 2 3 2" xfId="55"/>
    <cellStyle name="Обычный 2 3 3" xfId="56"/>
    <cellStyle name="Обычный 2 4" xfId="57"/>
    <cellStyle name="Обычный 2 4 2" xfId="58"/>
    <cellStyle name="Обычный 2 5" xfId="59"/>
    <cellStyle name="Обычный 2 5 2" xfId="60"/>
    <cellStyle name="Обычный 2 6" xfId="61"/>
    <cellStyle name="Обычный 2 6 2" xfId="62"/>
    <cellStyle name="Обычный 2 6 3" xfId="63"/>
    <cellStyle name="Обычный 2 7" xfId="64"/>
    <cellStyle name="Обычный 2 7 2" xfId="65"/>
    <cellStyle name="Обычный 2 7 3" xfId="66"/>
    <cellStyle name="Обычный 2 7 4" xfId="67"/>
    <cellStyle name="Обычный 2 7 5" xfId="68"/>
    <cellStyle name="Обычный 2 7 6" xfId="69"/>
    <cellStyle name="Обычный 2 8" xfId="70"/>
    <cellStyle name="Обычный 2 8 2" xfId="71"/>
    <cellStyle name="Обычный 2 8 3" xfId="72"/>
    <cellStyle name="Обычный 2 9" xfId="73"/>
    <cellStyle name="Обычный 20" xfId="74"/>
    <cellStyle name="Обычный 21_Белгородская область хотелки районов" xfId="75"/>
    <cellStyle name="Обычный 3" xfId="76"/>
    <cellStyle name="Обычный 3 2" xfId="77"/>
    <cellStyle name="Обычный 3 2 2" xfId="78"/>
    <cellStyle name="Обычный 3 2 3" xfId="79"/>
    <cellStyle name="Обычный 3 3" xfId="80"/>
    <cellStyle name="Обычный 4" xfId="81"/>
    <cellStyle name="Обычный 4 2" xfId="82"/>
    <cellStyle name="Обычный 4 2 2" xfId="83"/>
    <cellStyle name="Обычный 4 2 2 2" xfId="84"/>
    <cellStyle name="Обычный 4 2 2 2 2" xfId="85"/>
    <cellStyle name="Обычный 4 2 2 2 3" xfId="86"/>
    <cellStyle name="Обычный 4 2 2 3" xfId="87"/>
    <cellStyle name="Обычный 4 2 2 4" xfId="88"/>
    <cellStyle name="Обычный 4 2 3" xfId="89"/>
    <cellStyle name="Обычный 4 2 4" xfId="90"/>
    <cellStyle name="Обычный 4 3" xfId="91"/>
    <cellStyle name="Обычный 4 4" xfId="92"/>
    <cellStyle name="Обычный 5" xfId="93"/>
    <cellStyle name="Обычный 5 2" xfId="94"/>
    <cellStyle name="Обычный 6" xfId="95"/>
    <cellStyle name="Обычный 6 2" xfId="96"/>
    <cellStyle name="Обычный 7" xfId="97"/>
    <cellStyle name="Обычный 7 2" xfId="98"/>
    <cellStyle name="Обычный 8" xfId="99"/>
    <cellStyle name="Обычный 8 2" xfId="100"/>
    <cellStyle name="Обычный 9" xfId="101"/>
    <cellStyle name="Обычный 9 2" xfId="102"/>
    <cellStyle name="Обычный 9 2 2" xfId="103"/>
    <cellStyle name="Обычный 9 3" xfId="104"/>
    <cellStyle name="Стиль 1" xfId="105"/>
    <cellStyle name="Финансовый 2" xfId="106"/>
    <cellStyle name="Финансовый 2 2" xfId="107"/>
    <cellStyle name="Финансовый 2 2 2" xfId="108"/>
    <cellStyle name="Финансовый 2 3" xfId="109"/>
    <cellStyle name="Финансовый 2 4" xfId="110"/>
    <cellStyle name="Финансовый 3" xfId="111"/>
    <cellStyle name="Финансовый 3 2" xfId="11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T56"/>
  <sheetViews>
    <sheetView showFormulas="false" showGridLines="true" showRowColHeaders="true" showZeros="true" rightToLeft="false" tabSelected="false" showOutlineSymbols="true" defaultGridColor="true" view="pageBreakPreview" topLeftCell="A1" colorId="64" zoomScale="80" zoomScaleNormal="100" zoomScalePageLayoutView="80" workbookViewId="0">
      <selection pane="topLeft" activeCell="H26" activeCellId="0" sqref="H26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7.29"/>
    <col collapsed="false" customWidth="true" hidden="true" outlineLevel="0" max="2" min="2" style="1" width="41.42"/>
    <col collapsed="false" customWidth="true" hidden="false" outlineLevel="0" max="3" min="3" style="1" width="79.42"/>
    <col collapsed="false" customWidth="true" hidden="false" outlineLevel="0" max="4" min="4" style="1" width="9.57"/>
    <col collapsed="false" customWidth="true" hidden="false" outlineLevel="0" max="5" min="5" style="1" width="11"/>
    <col collapsed="false" customWidth="true" hidden="false" outlineLevel="0" max="6" min="6" style="1" width="17.57"/>
    <col collapsed="false" customWidth="true" hidden="false" outlineLevel="0" max="7" min="7" style="1" width="8.86"/>
    <col collapsed="false" customWidth="true" hidden="false" outlineLevel="0" max="8" min="8" style="1" width="13.15"/>
    <col collapsed="false" customWidth="true" hidden="false" outlineLevel="0" max="9" min="9" style="1" width="12.86"/>
    <col collapsed="false" customWidth="true" hidden="false" outlineLevel="0" max="10" min="10" style="1" width="12.57"/>
    <col collapsed="false" customWidth="true" hidden="false" outlineLevel="0" max="11" min="11" style="1" width="12.71"/>
    <col collapsed="false" customWidth="true" hidden="false" outlineLevel="0" max="12" min="12" style="1" width="10.29"/>
    <col collapsed="false" customWidth="true" hidden="false" outlineLevel="0" max="13" min="13" style="1" width="10.14"/>
    <col collapsed="false" customWidth="true" hidden="false" outlineLevel="0" max="14" min="14" style="1" width="10"/>
    <col collapsed="false" customWidth="true" hidden="false" outlineLevel="0" max="15" min="15" style="1" width="15"/>
    <col collapsed="false" customWidth="true" hidden="false" outlineLevel="0" max="16" min="16" style="1" width="54.71"/>
    <col collapsed="false" customWidth="true" hidden="false" outlineLevel="0" max="17" min="17" style="1" width="17.86"/>
    <col collapsed="false" customWidth="true" hidden="false" outlineLevel="0" max="18" min="18" style="1" width="27"/>
    <col collapsed="false" customWidth="true" hidden="false" outlineLevel="0" max="19" min="19" style="2" width="7.71"/>
    <col collapsed="false" customWidth="true" hidden="false" outlineLevel="0" max="20" min="20" style="1" width="26.71"/>
    <col collapsed="false" customWidth="false" hidden="false" outlineLevel="0" max="16384" min="21" style="1" width="9.14"/>
  </cols>
  <sheetData>
    <row r="1" customFormat="false" ht="15.75" hidden="false" customHeight="false" outlineLevel="0" collapsed="false">
      <c r="A1" s="3" t="str">
        <f aca="false">HYPERLINK("#Оглавление!A1", "Назад в оглавление")</f>
        <v>Назад в оглавление</v>
      </c>
      <c r="B1" s="4"/>
      <c r="C1" s="4"/>
      <c r="D1" s="4"/>
      <c r="E1" s="4"/>
      <c r="F1" s="4"/>
      <c r="G1" s="4"/>
      <c r="H1" s="4"/>
    </row>
    <row r="2" customFormat="false" ht="26.25" hidden="false" customHeight="true" outlineLevel="0" collapsed="false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customFormat="false" ht="15.75" hidden="false" customHeight="false" outlineLevel="0" collapsed="false">
      <c r="A3" s="3"/>
      <c r="B3" s="4"/>
      <c r="C3" s="4"/>
      <c r="D3" s="4"/>
      <c r="E3" s="4"/>
      <c r="F3" s="4"/>
      <c r="G3" s="4"/>
      <c r="H3" s="4"/>
    </row>
    <row r="4" s="10" customFormat="true" ht="18.75" hidden="false" customHeight="false" outlineLevel="0" collapsed="false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7"/>
      <c r="S4" s="8"/>
      <c r="T4" s="9"/>
    </row>
    <row r="5" customFormat="false" ht="15.75" hidden="false" customHeight="false" outlineLevel="0" collapsed="false">
      <c r="A5" s="4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2"/>
    </row>
    <row r="6" customFormat="false" ht="29.25" hidden="false" customHeight="true" outlineLevel="0" collapsed="false">
      <c r="A6" s="13" t="s">
        <v>2</v>
      </c>
      <c r="B6" s="13" t="s">
        <v>3</v>
      </c>
      <c r="C6" s="13" t="s">
        <v>3</v>
      </c>
      <c r="D6" s="13" t="s">
        <v>4</v>
      </c>
      <c r="E6" s="13"/>
      <c r="F6" s="13"/>
      <c r="G6" s="13"/>
      <c r="H6" s="13" t="s">
        <v>5</v>
      </c>
      <c r="I6" s="13"/>
      <c r="J6" s="13"/>
      <c r="K6" s="13"/>
      <c r="L6" s="13"/>
      <c r="M6" s="13"/>
      <c r="N6" s="13"/>
      <c r="O6" s="13"/>
    </row>
    <row r="7" customFormat="false" ht="30" hidden="false" customHeight="true" outlineLevel="0" collapsed="false">
      <c r="A7" s="13"/>
      <c r="B7" s="13"/>
      <c r="C7" s="13"/>
      <c r="D7" s="13" t="s">
        <v>6</v>
      </c>
      <c r="E7" s="13"/>
      <c r="F7" s="13"/>
      <c r="G7" s="13"/>
      <c r="H7" s="13" t="s">
        <v>7</v>
      </c>
      <c r="I7" s="13" t="s">
        <v>8</v>
      </c>
      <c r="J7" s="13" t="s">
        <v>9</v>
      </c>
      <c r="K7" s="13" t="s">
        <v>10</v>
      </c>
      <c r="L7" s="13" t="s">
        <v>11</v>
      </c>
      <c r="M7" s="13" t="s">
        <v>12</v>
      </c>
      <c r="N7" s="13" t="s">
        <v>13</v>
      </c>
      <c r="O7" s="13" t="s">
        <v>14</v>
      </c>
    </row>
    <row r="8" customFormat="false" ht="19.5" hidden="false" customHeight="true" outlineLevel="0" collapsed="false">
      <c r="A8" s="13" t="n">
        <v>1</v>
      </c>
      <c r="B8" s="13" t="n">
        <v>2</v>
      </c>
      <c r="C8" s="13" t="n">
        <v>2</v>
      </c>
      <c r="D8" s="13" t="n">
        <v>3</v>
      </c>
      <c r="E8" s="13" t="n">
        <v>4</v>
      </c>
      <c r="F8" s="13" t="n">
        <v>5</v>
      </c>
      <c r="G8" s="13" t="n">
        <v>6</v>
      </c>
      <c r="H8" s="13" t="n">
        <v>7</v>
      </c>
      <c r="I8" s="13" t="n">
        <v>8</v>
      </c>
      <c r="J8" s="13" t="n">
        <v>9</v>
      </c>
      <c r="K8" s="13" t="n">
        <v>10</v>
      </c>
      <c r="L8" s="13" t="n">
        <v>11</v>
      </c>
      <c r="M8" s="13" t="n">
        <v>12</v>
      </c>
      <c r="N8" s="13" t="n">
        <v>13</v>
      </c>
      <c r="O8" s="13" t="n">
        <v>14</v>
      </c>
    </row>
    <row r="9" customFormat="false" ht="27.75" hidden="false" customHeight="true" outlineLevel="0" collapsed="false">
      <c r="A9" s="14" t="s">
        <v>15</v>
      </c>
      <c r="B9" s="15" t="s">
        <v>16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customFormat="false" ht="30" hidden="false" customHeight="true" outlineLevel="0" collapsed="false">
      <c r="A10" s="14" t="s">
        <v>17</v>
      </c>
      <c r="B10" s="15" t="s">
        <v>18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customFormat="false" ht="22.5" hidden="false" customHeight="true" outlineLevel="0" collapsed="false">
      <c r="A11" s="14"/>
      <c r="B11" s="16" t="s">
        <v>19</v>
      </c>
      <c r="C11" s="17" t="s">
        <v>20</v>
      </c>
      <c r="D11" s="18"/>
      <c r="E11" s="18"/>
      <c r="F11" s="18" t="s">
        <v>21</v>
      </c>
      <c r="G11" s="18"/>
      <c r="H11" s="19" t="n">
        <f aca="false">SUM(H12:H17)</f>
        <v>3510841</v>
      </c>
      <c r="I11" s="19"/>
      <c r="J11" s="19"/>
      <c r="K11" s="19"/>
      <c r="L11" s="19"/>
      <c r="M11" s="18"/>
      <c r="N11" s="18"/>
      <c r="O11" s="19" t="n">
        <f aca="false">SUM(H11:N11)</f>
        <v>3510841</v>
      </c>
      <c r="P11" s="20" t="n">
        <f aca="false">H11-H14-H15</f>
        <v>3503959.1</v>
      </c>
      <c r="Q11" s="20" t="n">
        <f aca="false">I11+I34</f>
        <v>27600.4</v>
      </c>
    </row>
    <row r="12" customFormat="false" ht="21.75" hidden="false" customHeight="true" outlineLevel="0" collapsed="false">
      <c r="A12" s="14"/>
      <c r="B12" s="16"/>
      <c r="C12" s="17"/>
      <c r="D12" s="18" t="n">
        <v>828</v>
      </c>
      <c r="E12" s="18" t="s">
        <v>22</v>
      </c>
      <c r="F12" s="18" t="s">
        <v>23</v>
      </c>
      <c r="G12" s="21" t="n">
        <v>200</v>
      </c>
      <c r="H12" s="19" t="n">
        <v>1419321.8</v>
      </c>
      <c r="I12" s="19"/>
      <c r="J12" s="19"/>
      <c r="K12" s="22"/>
      <c r="L12" s="23"/>
      <c r="M12" s="24"/>
      <c r="N12" s="24"/>
      <c r="O12" s="22" t="n">
        <f aca="false">SUM(H12:N12)</f>
        <v>1419321.8</v>
      </c>
    </row>
    <row r="13" customFormat="false" ht="27" hidden="false" customHeight="true" outlineLevel="0" collapsed="false">
      <c r="A13" s="14"/>
      <c r="B13" s="16"/>
      <c r="C13" s="17"/>
      <c r="D13" s="18" t="n">
        <v>828</v>
      </c>
      <c r="E13" s="18" t="s">
        <v>22</v>
      </c>
      <c r="F13" s="18" t="s">
        <v>23</v>
      </c>
      <c r="G13" s="21" t="n">
        <v>500</v>
      </c>
      <c r="H13" s="19" t="n">
        <v>1449923</v>
      </c>
      <c r="I13" s="25"/>
      <c r="J13" s="19"/>
      <c r="K13" s="22"/>
      <c r="L13" s="23"/>
      <c r="M13" s="24"/>
      <c r="N13" s="24"/>
      <c r="O13" s="22" t="n">
        <f aca="false">SUM(H13:N13)</f>
        <v>1449923</v>
      </c>
    </row>
    <row r="14" customFormat="false" ht="21" hidden="false" customHeight="true" outlineLevel="0" collapsed="false">
      <c r="A14" s="14"/>
      <c r="B14" s="16"/>
      <c r="C14" s="17"/>
      <c r="D14" s="18" t="n">
        <v>828</v>
      </c>
      <c r="E14" s="18" t="s">
        <v>22</v>
      </c>
      <c r="F14" s="18" t="s">
        <v>24</v>
      </c>
      <c r="G14" s="21" t="n">
        <v>200</v>
      </c>
      <c r="H14" s="19" t="n">
        <v>6878.7</v>
      </c>
      <c r="I14" s="19"/>
      <c r="J14" s="19"/>
      <c r="K14" s="22"/>
      <c r="L14" s="23"/>
      <c r="M14" s="24"/>
      <c r="N14" s="24"/>
      <c r="O14" s="22" t="n">
        <f aca="false">SUM(H14:N14)</f>
        <v>6878.7</v>
      </c>
    </row>
    <row r="15" customFormat="false" ht="21" hidden="false" customHeight="true" outlineLevel="0" collapsed="false">
      <c r="A15" s="14"/>
      <c r="B15" s="16"/>
      <c r="C15" s="17"/>
      <c r="D15" s="18" t="n">
        <v>828</v>
      </c>
      <c r="E15" s="18" t="s">
        <v>22</v>
      </c>
      <c r="F15" s="18" t="s">
        <v>25</v>
      </c>
      <c r="G15" s="21" t="n">
        <v>200</v>
      </c>
      <c r="H15" s="19" t="n">
        <v>3.2</v>
      </c>
      <c r="I15" s="19"/>
      <c r="J15" s="19"/>
      <c r="K15" s="22"/>
      <c r="L15" s="23"/>
      <c r="M15" s="24"/>
      <c r="N15" s="24"/>
      <c r="O15" s="22" t="n">
        <f aca="false">SUM(H15:N15)</f>
        <v>3.2</v>
      </c>
    </row>
    <row r="16" customFormat="false" ht="18.75" hidden="false" customHeight="true" outlineLevel="0" collapsed="false">
      <c r="A16" s="14"/>
      <c r="B16" s="16"/>
      <c r="C16" s="17"/>
      <c r="D16" s="18" t="n">
        <v>828</v>
      </c>
      <c r="E16" s="18" t="s">
        <v>22</v>
      </c>
      <c r="F16" s="18" t="s">
        <v>26</v>
      </c>
      <c r="G16" s="18" t="n">
        <v>200</v>
      </c>
      <c r="H16" s="26" t="n">
        <v>368536</v>
      </c>
      <c r="I16" s="27"/>
      <c r="J16" s="26"/>
      <c r="K16" s="19"/>
      <c r="L16" s="28"/>
      <c r="M16" s="29"/>
      <c r="N16" s="29"/>
      <c r="O16" s="30" t="n">
        <f aca="false">SUM(H16:N16)</f>
        <v>368536</v>
      </c>
    </row>
    <row r="17" customFormat="false" ht="23.25" hidden="false" customHeight="true" outlineLevel="0" collapsed="false">
      <c r="A17" s="14"/>
      <c r="B17" s="16"/>
      <c r="C17" s="17"/>
      <c r="D17" s="18" t="n">
        <v>828</v>
      </c>
      <c r="E17" s="18" t="s">
        <v>22</v>
      </c>
      <c r="F17" s="18" t="s">
        <v>26</v>
      </c>
      <c r="G17" s="18" t="n">
        <v>500</v>
      </c>
      <c r="H17" s="31" t="n">
        <v>266178.3</v>
      </c>
      <c r="I17" s="23"/>
      <c r="J17" s="19"/>
      <c r="K17" s="23"/>
      <c r="L17" s="19"/>
      <c r="M17" s="24"/>
      <c r="N17" s="24"/>
      <c r="O17" s="19" t="n">
        <f aca="false">SUM(H17:N17)</f>
        <v>266178.3</v>
      </c>
    </row>
    <row r="18" customFormat="false" ht="23.25" hidden="false" customHeight="true" outlineLevel="0" collapsed="false">
      <c r="A18" s="14"/>
      <c r="B18" s="16"/>
      <c r="C18" s="17"/>
      <c r="D18" s="32" t="n">
        <v>828</v>
      </c>
      <c r="E18" s="32" t="s">
        <v>22</v>
      </c>
      <c r="F18" s="32" t="s">
        <v>27</v>
      </c>
      <c r="G18" s="18"/>
      <c r="H18" s="19"/>
      <c r="I18" s="19" t="n">
        <f aca="false">SUM(I19:I26)</f>
        <v>4560074.3</v>
      </c>
      <c r="J18" s="19" t="n">
        <f aca="false">SUM(J19:J26)</f>
        <v>5645576.5</v>
      </c>
      <c r="K18" s="23" t="n">
        <f aca="false">SUM(K19:K26)</f>
        <v>6828014.8</v>
      </c>
      <c r="L18" s="19"/>
      <c r="M18" s="24"/>
      <c r="N18" s="24"/>
      <c r="O18" s="22" t="n">
        <f aca="false">SUM(H18:N18)</f>
        <v>17033665.6</v>
      </c>
      <c r="P18" s="20" t="n">
        <f aca="false">O11+O18+O34</f>
        <v>20590703.1</v>
      </c>
    </row>
    <row r="19" customFormat="false" ht="23.25" hidden="false" customHeight="true" outlineLevel="0" collapsed="false">
      <c r="A19" s="14"/>
      <c r="B19" s="16"/>
      <c r="C19" s="17"/>
      <c r="D19" s="32" t="n">
        <v>828</v>
      </c>
      <c r="E19" s="32" t="s">
        <v>22</v>
      </c>
      <c r="F19" s="32" t="s">
        <v>28</v>
      </c>
      <c r="G19" s="33" t="n">
        <v>200</v>
      </c>
      <c r="H19" s="19"/>
      <c r="I19" s="19" t="n">
        <f aca="false">2858805.6+182477</f>
        <v>3041282.6</v>
      </c>
      <c r="J19" s="34" t="n">
        <f aca="false">3456345.6+471319.9</f>
        <v>3927665.5</v>
      </c>
      <c r="K19" s="35" t="n">
        <f aca="false">4486003.1+984732.4</f>
        <v>5470735.5</v>
      </c>
      <c r="L19" s="19"/>
      <c r="M19" s="24"/>
      <c r="N19" s="24"/>
      <c r="O19" s="22" t="n">
        <f aca="false">SUM(H19:N19)</f>
        <v>12439683.6</v>
      </c>
    </row>
    <row r="20" customFormat="false" ht="23.25" hidden="false" customHeight="true" outlineLevel="0" collapsed="false">
      <c r="A20" s="14"/>
      <c r="B20" s="16"/>
      <c r="C20" s="17"/>
      <c r="D20" s="32" t="n">
        <v>828</v>
      </c>
      <c r="E20" s="32" t="s">
        <v>22</v>
      </c>
      <c r="F20" s="32" t="s">
        <v>28</v>
      </c>
      <c r="G20" s="33" t="n">
        <v>400</v>
      </c>
      <c r="H20" s="19"/>
      <c r="I20" s="23"/>
      <c r="J20" s="36" t="n">
        <f aca="false">741979+101179</f>
        <v>843158</v>
      </c>
      <c r="K20" s="35" t="n">
        <f aca="false">1112969+244310.3</f>
        <v>1357279.3</v>
      </c>
      <c r="L20" s="19"/>
      <c r="M20" s="24"/>
      <c r="N20" s="24"/>
      <c r="O20" s="22" t="n">
        <f aca="false">SUM(H20:N20)</f>
        <v>2200437.3</v>
      </c>
    </row>
    <row r="21" customFormat="false" ht="23.25" hidden="false" customHeight="true" outlineLevel="0" collapsed="false">
      <c r="A21" s="14"/>
      <c r="B21" s="16"/>
      <c r="C21" s="17"/>
      <c r="D21" s="37" t="n">
        <v>828</v>
      </c>
      <c r="E21" s="37" t="s">
        <v>22</v>
      </c>
      <c r="F21" s="37" t="s">
        <v>29</v>
      </c>
      <c r="G21" s="33" t="n">
        <v>200</v>
      </c>
      <c r="H21" s="19"/>
      <c r="I21" s="25" t="n">
        <v>196807.1</v>
      </c>
      <c r="J21" s="38" t="n">
        <v>170000</v>
      </c>
      <c r="K21" s="39"/>
      <c r="L21" s="19"/>
      <c r="M21" s="24"/>
      <c r="N21" s="24"/>
      <c r="O21" s="22" t="n">
        <f aca="false">SUM(H21:N21)</f>
        <v>366807.1</v>
      </c>
    </row>
    <row r="22" customFormat="false" ht="23.25" hidden="false" customHeight="true" outlineLevel="0" collapsed="false">
      <c r="A22" s="14"/>
      <c r="B22" s="16"/>
      <c r="C22" s="17"/>
      <c r="D22" s="37" t="n">
        <v>828</v>
      </c>
      <c r="E22" s="37" t="s">
        <v>22</v>
      </c>
      <c r="F22" s="37" t="s">
        <v>29</v>
      </c>
      <c r="G22" s="33" t="n">
        <v>500</v>
      </c>
      <c r="H22" s="19"/>
      <c r="I22" s="25" t="n">
        <v>466307.8</v>
      </c>
      <c r="J22" s="33"/>
      <c r="K22" s="40"/>
      <c r="L22" s="19"/>
      <c r="M22" s="24"/>
      <c r="N22" s="24"/>
      <c r="O22" s="22" t="n">
        <f aca="false">SUM(H22:N22)</f>
        <v>466307.8</v>
      </c>
    </row>
    <row r="23" customFormat="false" ht="23.25" hidden="false" customHeight="true" outlineLevel="0" collapsed="false">
      <c r="A23" s="14"/>
      <c r="B23" s="16"/>
      <c r="C23" s="17"/>
      <c r="D23" s="37" t="n">
        <v>828</v>
      </c>
      <c r="E23" s="37" t="s">
        <v>22</v>
      </c>
      <c r="F23" s="37" t="s">
        <v>30</v>
      </c>
      <c r="G23" s="33" t="n">
        <v>200</v>
      </c>
      <c r="H23" s="19"/>
      <c r="I23" s="19" t="n">
        <f aca="false">997+1337-161</f>
        <v>2173</v>
      </c>
      <c r="J23" s="38" t="n">
        <f aca="false">673</f>
        <v>673</v>
      </c>
      <c r="K23" s="40"/>
      <c r="L23" s="19"/>
      <c r="M23" s="24"/>
      <c r="N23" s="24"/>
      <c r="O23" s="22" t="n">
        <f aca="false">SUM(H23:N23)</f>
        <v>2846</v>
      </c>
    </row>
    <row r="24" customFormat="false" ht="23.25" hidden="false" customHeight="true" outlineLevel="0" collapsed="false">
      <c r="A24" s="14"/>
      <c r="B24" s="16"/>
      <c r="C24" s="17"/>
      <c r="D24" s="37" t="n">
        <v>828</v>
      </c>
      <c r="E24" s="37" t="s">
        <v>22</v>
      </c>
      <c r="F24" s="37" t="s">
        <v>31</v>
      </c>
      <c r="G24" s="37" t="n">
        <v>200</v>
      </c>
      <c r="H24" s="41"/>
      <c r="I24" s="42" t="n">
        <v>421097.6</v>
      </c>
      <c r="J24" s="43" t="n">
        <v>368080</v>
      </c>
      <c r="K24" s="36"/>
      <c r="L24" s="19"/>
      <c r="M24" s="24"/>
      <c r="N24" s="24"/>
      <c r="O24" s="22" t="n">
        <f aca="false">SUM(H24:N24)</f>
        <v>789177.6</v>
      </c>
    </row>
    <row r="25" customFormat="false" ht="23.25" hidden="false" customHeight="true" outlineLevel="0" collapsed="false">
      <c r="A25" s="14"/>
      <c r="B25" s="16"/>
      <c r="C25" s="17"/>
      <c r="D25" s="37" t="n">
        <v>828</v>
      </c>
      <c r="E25" s="37" t="s">
        <v>22</v>
      </c>
      <c r="F25" s="37" t="s">
        <v>32</v>
      </c>
      <c r="G25" s="37" t="n">
        <v>400</v>
      </c>
      <c r="H25" s="41"/>
      <c r="I25" s="42"/>
      <c r="J25" s="43" t="n">
        <v>336000</v>
      </c>
      <c r="K25" s="36"/>
      <c r="L25" s="19"/>
      <c r="M25" s="24"/>
      <c r="N25" s="24"/>
      <c r="O25" s="22" t="n">
        <f aca="false">SUM(H25:N25)</f>
        <v>336000</v>
      </c>
    </row>
    <row r="26" customFormat="false" ht="23.25" hidden="false" customHeight="true" outlineLevel="0" collapsed="false">
      <c r="A26" s="14"/>
      <c r="B26" s="16"/>
      <c r="C26" s="17"/>
      <c r="D26" s="37" t="n">
        <v>828</v>
      </c>
      <c r="E26" s="37" t="s">
        <v>22</v>
      </c>
      <c r="F26" s="37" t="s">
        <v>31</v>
      </c>
      <c r="G26" s="37" t="n">
        <v>500</v>
      </c>
      <c r="H26" s="19"/>
      <c r="I26" s="27" t="n">
        <v>432406.2</v>
      </c>
      <c r="J26" s="43"/>
      <c r="K26" s="36"/>
      <c r="L26" s="19"/>
      <c r="M26" s="24"/>
      <c r="N26" s="24"/>
      <c r="O26" s="22" t="n">
        <f aca="false">SUM(H26:N26)</f>
        <v>432406.2</v>
      </c>
    </row>
    <row r="27" customFormat="false" ht="26.25" hidden="false" customHeight="true" outlineLevel="0" collapsed="false">
      <c r="A27" s="14"/>
      <c r="B27" s="16"/>
      <c r="C27" s="44" t="s">
        <v>33</v>
      </c>
      <c r="D27" s="18" t="n">
        <v>828</v>
      </c>
      <c r="E27" s="18" t="s">
        <v>22</v>
      </c>
      <c r="F27" s="18" t="s">
        <v>25</v>
      </c>
      <c r="G27" s="18" t="n">
        <v>200</v>
      </c>
      <c r="H27" s="19" t="n">
        <v>3.19999999995343</v>
      </c>
      <c r="I27" s="19" t="n">
        <f aca="false">2858805.6</f>
        <v>2858805.6</v>
      </c>
      <c r="J27" s="19" t="n">
        <f aca="false">3456345.6+741979</f>
        <v>4198324.6</v>
      </c>
      <c r="K27" s="19" t="n">
        <f aca="false">4486003.1+1112969</f>
        <v>5598972.1</v>
      </c>
      <c r="L27" s="18"/>
      <c r="M27" s="18"/>
      <c r="N27" s="18"/>
      <c r="O27" s="19" t="n">
        <f aca="false">SUM(H27:N27)</f>
        <v>12656105.5</v>
      </c>
    </row>
    <row r="28" customFormat="false" ht="17.25" hidden="true" customHeight="true" outlineLevel="0" collapsed="false">
      <c r="A28" s="14"/>
      <c r="B28" s="16"/>
      <c r="C28" s="44"/>
      <c r="D28" s="18" t="n">
        <v>828</v>
      </c>
      <c r="E28" s="18" t="s">
        <v>22</v>
      </c>
      <c r="F28" s="18" t="s">
        <v>25</v>
      </c>
      <c r="G28" s="18" t="n">
        <v>200</v>
      </c>
      <c r="H28" s="19"/>
      <c r="I28" s="19"/>
      <c r="J28" s="19"/>
      <c r="K28" s="19"/>
      <c r="L28" s="23"/>
      <c r="M28" s="24"/>
      <c r="N28" s="24"/>
      <c r="O28" s="22" t="n">
        <f aca="false">SUM(H28:I28)</f>
        <v>0</v>
      </c>
    </row>
    <row r="29" customFormat="false" ht="19.5" hidden="true" customHeight="true" outlineLevel="0" collapsed="false">
      <c r="A29" s="14"/>
      <c r="B29" s="16"/>
      <c r="C29" s="44"/>
      <c r="D29" s="18" t="n">
        <v>828</v>
      </c>
      <c r="E29" s="18" t="s">
        <v>22</v>
      </c>
      <c r="F29" s="18" t="s">
        <v>25</v>
      </c>
      <c r="G29" s="18" t="n">
        <v>500</v>
      </c>
      <c r="H29" s="19"/>
      <c r="I29" s="19"/>
      <c r="J29" s="19"/>
      <c r="K29" s="19"/>
      <c r="L29" s="23"/>
      <c r="M29" s="24"/>
      <c r="N29" s="24"/>
      <c r="O29" s="22" t="n">
        <f aca="false">SUM(H29:I29)</f>
        <v>0</v>
      </c>
    </row>
    <row r="30" customFormat="false" ht="43.5" hidden="false" customHeight="true" outlineLevel="0" collapsed="false">
      <c r="A30" s="14"/>
      <c r="B30" s="16"/>
      <c r="C30" s="44" t="s">
        <v>34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45"/>
    </row>
    <row r="31" customFormat="false" ht="26.25" hidden="false" customHeight="true" outlineLevel="0" collapsed="false">
      <c r="A31" s="46"/>
      <c r="B31" s="16"/>
      <c r="C31" s="47" t="s">
        <v>35</v>
      </c>
      <c r="D31" s="18"/>
      <c r="E31" s="18"/>
      <c r="F31" s="18"/>
      <c r="G31" s="18"/>
      <c r="H31" s="19" t="n">
        <f aca="false">H13+H17</f>
        <v>1716101.3</v>
      </c>
      <c r="I31" s="48" t="n">
        <f aca="false">I22+I26</f>
        <v>898714</v>
      </c>
      <c r="J31" s="48"/>
      <c r="K31" s="48"/>
      <c r="L31" s="23"/>
      <c r="M31" s="24"/>
      <c r="N31" s="24"/>
      <c r="O31" s="22" t="n">
        <f aca="false">SUM(H31:N31)</f>
        <v>2614815.3</v>
      </c>
      <c r="P31" s="49" t="e">
        <f aca="false">H31+#REF!</f>
        <v>#REF!</v>
      </c>
      <c r="Q31" s="20" t="e">
        <f aca="false">#REF!</f>
        <v>#REF!</v>
      </c>
    </row>
    <row r="32" customFormat="false" ht="57" hidden="false" customHeight="true" outlineLevel="0" collapsed="false">
      <c r="A32" s="14"/>
      <c r="B32" s="16"/>
      <c r="C32" s="44" t="s">
        <v>36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45"/>
    </row>
    <row r="33" customFormat="false" ht="47.25" hidden="false" customHeight="true" outlineLevel="0" collapsed="false">
      <c r="A33" s="14"/>
      <c r="B33" s="16"/>
      <c r="C33" s="44" t="s">
        <v>37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45"/>
    </row>
    <row r="34" customFormat="false" ht="27" hidden="false" customHeight="true" outlineLevel="0" collapsed="false">
      <c r="A34" s="14"/>
      <c r="B34" s="16"/>
      <c r="C34" s="44" t="s">
        <v>38</v>
      </c>
      <c r="D34" s="18"/>
      <c r="E34" s="18"/>
      <c r="F34" s="18"/>
      <c r="G34" s="18"/>
      <c r="H34" s="19" t="n">
        <v>18596.1</v>
      </c>
      <c r="I34" s="23" t="n">
        <f aca="false">27600.4+249500-249500</f>
        <v>27600.4</v>
      </c>
      <c r="J34" s="19"/>
      <c r="K34" s="19"/>
      <c r="L34" s="23"/>
      <c r="M34" s="24"/>
      <c r="N34" s="24"/>
      <c r="O34" s="22" t="n">
        <f aca="false">SUM(H34:I34)</f>
        <v>46196.5</v>
      </c>
    </row>
    <row r="35" customFormat="false" ht="31.5" hidden="false" customHeight="true" outlineLevel="0" collapsed="false">
      <c r="A35" s="14"/>
      <c r="B35" s="16"/>
      <c r="C35" s="44" t="s">
        <v>39</v>
      </c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1"/>
    </row>
    <row r="36" customFormat="false" ht="26.25" hidden="true" customHeight="true" outlineLevel="0" collapsed="false">
      <c r="A36" s="14" t="s">
        <v>40</v>
      </c>
      <c r="B36" s="52" t="s">
        <v>41</v>
      </c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customFormat="false" ht="45.75" hidden="true" customHeight="true" outlineLevel="0" collapsed="false">
      <c r="A37" s="14" t="s">
        <v>42</v>
      </c>
      <c r="B37" s="53" t="s">
        <v>43</v>
      </c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customFormat="false" ht="33.75" hidden="true" customHeight="true" outlineLevel="0" collapsed="false">
      <c r="A38" s="14"/>
      <c r="B38" s="16" t="s">
        <v>43</v>
      </c>
      <c r="C38" s="44" t="s">
        <v>20</v>
      </c>
      <c r="D38" s="50"/>
      <c r="E38" s="50"/>
      <c r="F38" s="50"/>
      <c r="G38" s="50"/>
      <c r="H38" s="54"/>
      <c r="I38" s="54"/>
      <c r="J38" s="54"/>
      <c r="K38" s="54"/>
      <c r="L38" s="54"/>
      <c r="M38" s="54"/>
      <c r="N38" s="54"/>
      <c r="O38" s="54"/>
    </row>
    <row r="39" customFormat="false" ht="27" hidden="true" customHeight="true" outlineLevel="0" collapsed="false">
      <c r="A39" s="14"/>
      <c r="B39" s="16"/>
      <c r="C39" s="44" t="s">
        <v>33</v>
      </c>
      <c r="D39" s="50"/>
      <c r="E39" s="50"/>
      <c r="F39" s="50"/>
      <c r="G39" s="50"/>
      <c r="H39" s="54"/>
      <c r="I39" s="54"/>
      <c r="J39" s="54"/>
      <c r="K39" s="54"/>
      <c r="L39" s="54"/>
      <c r="M39" s="54"/>
      <c r="N39" s="54"/>
      <c r="O39" s="54"/>
    </row>
    <row r="40" customFormat="false" ht="31.5" hidden="true" customHeight="false" outlineLevel="0" collapsed="false">
      <c r="A40" s="14"/>
      <c r="B40" s="16"/>
      <c r="C40" s="44" t="s">
        <v>34</v>
      </c>
      <c r="D40" s="50"/>
      <c r="E40" s="50"/>
      <c r="F40" s="50"/>
      <c r="G40" s="50"/>
      <c r="H40" s="54"/>
      <c r="I40" s="54"/>
      <c r="J40" s="54"/>
      <c r="K40" s="54"/>
      <c r="L40" s="54"/>
      <c r="M40" s="54"/>
      <c r="N40" s="54"/>
      <c r="O40" s="54"/>
    </row>
    <row r="41" customFormat="false" ht="24" hidden="true" customHeight="true" outlineLevel="0" collapsed="false">
      <c r="A41" s="14"/>
      <c r="B41" s="16"/>
      <c r="C41" s="55" t="s">
        <v>35</v>
      </c>
      <c r="D41" s="50"/>
      <c r="E41" s="50"/>
      <c r="F41" s="50"/>
      <c r="G41" s="50"/>
      <c r="H41" s="54"/>
      <c r="I41" s="54"/>
      <c r="J41" s="54"/>
      <c r="K41" s="54"/>
      <c r="L41" s="54"/>
      <c r="M41" s="54"/>
      <c r="N41" s="54"/>
      <c r="O41" s="54"/>
    </row>
    <row r="42" customFormat="false" ht="47.25" hidden="true" customHeight="false" outlineLevel="0" collapsed="false">
      <c r="A42" s="14"/>
      <c r="B42" s="16"/>
      <c r="C42" s="44" t="s">
        <v>36</v>
      </c>
      <c r="D42" s="50"/>
      <c r="E42" s="50"/>
      <c r="F42" s="50"/>
      <c r="G42" s="50"/>
      <c r="H42" s="54"/>
      <c r="I42" s="54"/>
      <c r="J42" s="54"/>
      <c r="K42" s="54"/>
      <c r="L42" s="54"/>
      <c r="M42" s="54"/>
      <c r="N42" s="54"/>
      <c r="O42" s="54"/>
    </row>
    <row r="43" customFormat="false" ht="31.5" hidden="true" customHeight="false" outlineLevel="0" collapsed="false">
      <c r="A43" s="14"/>
      <c r="B43" s="16"/>
      <c r="C43" s="44" t="s">
        <v>37</v>
      </c>
      <c r="D43" s="50"/>
      <c r="E43" s="50"/>
      <c r="F43" s="50"/>
      <c r="G43" s="50"/>
      <c r="H43" s="54"/>
      <c r="I43" s="54"/>
      <c r="J43" s="54"/>
      <c r="K43" s="54"/>
      <c r="L43" s="54"/>
      <c r="M43" s="54"/>
      <c r="N43" s="54"/>
      <c r="O43" s="54"/>
    </row>
    <row r="44" customFormat="false" ht="15.75" hidden="true" customHeight="false" outlineLevel="0" collapsed="false">
      <c r="A44" s="14"/>
      <c r="B44" s="16"/>
      <c r="C44" s="44" t="s">
        <v>38</v>
      </c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1"/>
    </row>
    <row r="45" customFormat="false" ht="15.75" hidden="true" customHeight="false" outlineLevel="0" collapsed="false">
      <c r="A45" s="14"/>
      <c r="B45" s="16"/>
      <c r="C45" s="44" t="s">
        <v>39</v>
      </c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1"/>
    </row>
    <row r="46" customFormat="false" ht="15.75" hidden="true" customHeight="false" outlineLevel="0" collapsed="false">
      <c r="A46" s="18" t="s">
        <v>44</v>
      </c>
      <c r="B46" s="50"/>
      <c r="C46" s="44" t="s">
        <v>45</v>
      </c>
      <c r="D46" s="56"/>
      <c r="E46" s="50"/>
      <c r="F46" s="50"/>
      <c r="G46" s="18"/>
      <c r="H46" s="19"/>
      <c r="I46" s="19"/>
      <c r="J46" s="19"/>
      <c r="K46" s="18"/>
      <c r="L46" s="18"/>
      <c r="M46" s="18"/>
      <c r="N46" s="18"/>
      <c r="O46" s="19"/>
    </row>
    <row r="47" customFormat="false" ht="31.5" hidden="false" customHeight="true" outlineLevel="0" collapsed="false">
      <c r="A47" s="18"/>
      <c r="B47" s="50"/>
      <c r="C47" s="57" t="s">
        <v>46</v>
      </c>
      <c r="D47" s="50"/>
      <c r="E47" s="50"/>
      <c r="F47" s="50"/>
      <c r="G47" s="18"/>
      <c r="H47" s="58" t="n">
        <f aca="false">H49+H55</f>
        <v>3529437.1</v>
      </c>
      <c r="I47" s="58" t="n">
        <f aca="false">I49+I55</f>
        <v>4587674.7</v>
      </c>
      <c r="J47" s="58" t="n">
        <f aca="false">J49+J55</f>
        <v>5645576.5</v>
      </c>
      <c r="K47" s="58" t="n">
        <f aca="false">K49+K55</f>
        <v>6828014.8</v>
      </c>
      <c r="L47" s="58"/>
      <c r="M47" s="58"/>
      <c r="N47" s="58"/>
      <c r="O47" s="58" t="n">
        <f aca="false">O49+O55</f>
        <v>3557037.5</v>
      </c>
      <c r="P47" s="20" t="n">
        <f aca="false">H47-H14-H15</f>
        <v>3522555.2</v>
      </c>
    </row>
    <row r="48" customFormat="false" ht="21" hidden="true" customHeight="true" outlineLevel="0" collapsed="false">
      <c r="A48" s="18"/>
      <c r="B48" s="50"/>
      <c r="C48" s="44" t="s">
        <v>47</v>
      </c>
      <c r="D48" s="50"/>
      <c r="E48" s="50"/>
      <c r="F48" s="50"/>
      <c r="G48" s="18"/>
      <c r="H48" s="19"/>
      <c r="I48" s="19"/>
      <c r="J48" s="19"/>
      <c r="K48" s="18"/>
      <c r="L48" s="18"/>
      <c r="M48" s="18"/>
      <c r="N48" s="18"/>
      <c r="O48" s="19"/>
    </row>
    <row r="49" customFormat="false" ht="28.5" hidden="true" customHeight="true" outlineLevel="0" collapsed="false">
      <c r="A49" s="18"/>
      <c r="B49" s="50"/>
      <c r="C49" s="44" t="s">
        <v>48</v>
      </c>
      <c r="D49" s="50"/>
      <c r="E49" s="50"/>
      <c r="F49" s="50"/>
      <c r="G49" s="18"/>
      <c r="H49" s="19" t="n">
        <f aca="false">H11</f>
        <v>3510841</v>
      </c>
      <c r="I49" s="19" t="n">
        <f aca="false">I18</f>
        <v>4560074.3</v>
      </c>
      <c r="J49" s="19" t="n">
        <f aca="false">J18</f>
        <v>5645576.5</v>
      </c>
      <c r="K49" s="19" t="n">
        <f aca="false">K18</f>
        <v>6828014.8</v>
      </c>
      <c r="L49" s="19"/>
      <c r="M49" s="19"/>
      <c r="N49" s="19"/>
      <c r="O49" s="19" t="n">
        <f aca="false">O11</f>
        <v>3510841</v>
      </c>
    </row>
    <row r="50" customFormat="false" ht="22.5" hidden="true" customHeight="true" outlineLevel="0" collapsed="false">
      <c r="A50" s="18"/>
      <c r="B50" s="50"/>
      <c r="C50" s="50" t="s">
        <v>33</v>
      </c>
      <c r="D50" s="50"/>
      <c r="E50" s="50"/>
      <c r="F50" s="50"/>
      <c r="G50" s="18"/>
      <c r="H50" s="19" t="n">
        <f aca="false">H27</f>
        <v>3.19999999995343</v>
      </c>
      <c r="I50" s="19" t="n">
        <f aca="false">I27</f>
        <v>2858805.6</v>
      </c>
      <c r="J50" s="19" t="n">
        <f aca="false">J27</f>
        <v>4198324.6</v>
      </c>
      <c r="K50" s="19"/>
      <c r="L50" s="19"/>
      <c r="M50" s="19"/>
      <c r="N50" s="19"/>
      <c r="O50" s="19" t="n">
        <f aca="false">O27</f>
        <v>12656105.5</v>
      </c>
    </row>
    <row r="51" customFormat="false" ht="37.5" hidden="true" customHeight="true" outlineLevel="0" collapsed="false">
      <c r="A51" s="18"/>
      <c r="B51" s="50"/>
      <c r="C51" s="50" t="s">
        <v>34</v>
      </c>
      <c r="D51" s="50"/>
      <c r="E51" s="50"/>
      <c r="F51" s="50"/>
      <c r="G51" s="18"/>
      <c r="H51" s="19"/>
      <c r="I51" s="19"/>
      <c r="J51" s="19"/>
      <c r="K51" s="18"/>
      <c r="L51" s="18"/>
      <c r="M51" s="18"/>
      <c r="N51" s="18"/>
      <c r="O51" s="19"/>
    </row>
    <row r="52" customFormat="false" ht="21.75" hidden="true" customHeight="true" outlineLevel="0" collapsed="false">
      <c r="A52" s="18"/>
      <c r="B52" s="50"/>
      <c r="C52" s="59" t="s">
        <v>35</v>
      </c>
      <c r="D52" s="50"/>
      <c r="E52" s="50"/>
      <c r="F52" s="50"/>
      <c r="G52" s="18"/>
      <c r="H52" s="19" t="n">
        <f aca="false">H31</f>
        <v>1716101.3</v>
      </c>
      <c r="I52" s="19" t="n">
        <f aca="false">I31</f>
        <v>898714</v>
      </c>
      <c r="J52" s="19"/>
      <c r="K52" s="18"/>
      <c r="L52" s="18"/>
      <c r="M52" s="18"/>
      <c r="N52" s="18"/>
      <c r="O52" s="19" t="n">
        <f aca="false">SUM(H52:N52)</f>
        <v>2614815.3</v>
      </c>
    </row>
    <row r="53" customFormat="false" ht="53.25" hidden="true" customHeight="true" outlineLevel="0" collapsed="false">
      <c r="A53" s="18"/>
      <c r="B53" s="50"/>
      <c r="C53" s="50" t="s">
        <v>36</v>
      </c>
      <c r="D53" s="50"/>
      <c r="E53" s="50"/>
      <c r="F53" s="50"/>
      <c r="G53" s="18"/>
      <c r="H53" s="19"/>
      <c r="I53" s="19"/>
      <c r="J53" s="19"/>
      <c r="K53" s="18"/>
      <c r="L53" s="18"/>
      <c r="M53" s="18"/>
      <c r="N53" s="18"/>
      <c r="O53" s="19"/>
    </row>
    <row r="54" customFormat="false" ht="36" hidden="true" customHeight="true" outlineLevel="0" collapsed="false">
      <c r="A54" s="18"/>
      <c r="B54" s="50"/>
      <c r="C54" s="44" t="s">
        <v>37</v>
      </c>
      <c r="D54" s="50"/>
      <c r="E54" s="50"/>
      <c r="F54" s="50"/>
      <c r="G54" s="18"/>
      <c r="H54" s="18"/>
      <c r="I54" s="18"/>
      <c r="J54" s="18"/>
      <c r="K54" s="18"/>
      <c r="L54" s="18"/>
      <c r="M54" s="18"/>
      <c r="N54" s="18"/>
      <c r="O54" s="19"/>
    </row>
    <row r="55" customFormat="false" ht="23.25" hidden="true" customHeight="true" outlineLevel="0" collapsed="false">
      <c r="A55" s="18"/>
      <c r="B55" s="50"/>
      <c r="C55" s="44" t="s">
        <v>38</v>
      </c>
      <c r="D55" s="50"/>
      <c r="E55" s="50"/>
      <c r="F55" s="50"/>
      <c r="G55" s="18"/>
      <c r="H55" s="19" t="n">
        <f aca="false">H34</f>
        <v>18596.1</v>
      </c>
      <c r="I55" s="19" t="n">
        <f aca="false">I34</f>
        <v>27600.4</v>
      </c>
      <c r="J55" s="19"/>
      <c r="K55" s="18"/>
      <c r="L55" s="18"/>
      <c r="M55" s="18"/>
      <c r="N55" s="18"/>
      <c r="O55" s="19" t="n">
        <f aca="false">SUM(H55:N55)</f>
        <v>46196.5</v>
      </c>
    </row>
    <row r="56" customFormat="false" ht="21.75" hidden="true" customHeight="true" outlineLevel="0" collapsed="false">
      <c r="A56" s="18"/>
      <c r="B56" s="50"/>
      <c r="C56" s="44" t="s">
        <v>39</v>
      </c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4"/>
    </row>
  </sheetData>
  <mergeCells count="16">
    <mergeCell ref="A2:O2"/>
    <mergeCell ref="A4:O4"/>
    <mergeCell ref="A6:A7"/>
    <mergeCell ref="B6:B7"/>
    <mergeCell ref="C6:C7"/>
    <mergeCell ref="D6:G6"/>
    <mergeCell ref="H6:O6"/>
    <mergeCell ref="D7:G7"/>
    <mergeCell ref="B9:O9"/>
    <mergeCell ref="B10:O10"/>
    <mergeCell ref="A11:A26"/>
    <mergeCell ref="B11:B31"/>
    <mergeCell ref="C11:C26"/>
    <mergeCell ref="B36:O36"/>
    <mergeCell ref="B37:O37"/>
    <mergeCell ref="B38:B45"/>
  </mergeCells>
  <printOptions headings="false" gridLines="false" gridLinesSet="true" horizontalCentered="true" verticalCentered="false"/>
  <pageMargins left="0.39375" right="0.39375" top="0.590972222222222" bottom="0.590277777777778" header="0.315277777777778" footer="0.511811023622047"/>
  <pageSetup paperSize="9" scale="59" fitToWidth="1" fitToHeight="1" pageOrder="downThenOver" orientation="landscape" blackAndWhite="false" draft="false" cellComments="none" firstPageNumber="10" useFirstPageNumber="true" horizontalDpi="300" verticalDpi="300" copies="1"/>
  <headerFooter differentFirst="false" differentOddEven="false">
    <oddHeader>&amp;C&amp;P</oddHeader>
    <oddFooter/>
  </headerFooter>
  <rowBreaks count="1" manualBreakCount="1">
    <brk id="47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P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110" zoomScalePageLayoutView="90" workbookViewId="0">
      <selection pane="topLeft" activeCell="P6" activeCellId="0" sqref="P6"/>
    </sheetView>
  </sheetViews>
  <sheetFormatPr defaultColWidth="9.1484375" defaultRowHeight="15" zeroHeight="false" outlineLevelRow="0" outlineLevelCol="0"/>
  <cols>
    <col collapsed="false" customWidth="true" hidden="false" outlineLevel="0" max="1" min="1" style="60" width="7.29"/>
    <col collapsed="false" customWidth="true" hidden="false" outlineLevel="0" max="2" min="2" style="60" width="51.71"/>
    <col collapsed="false" customWidth="true" hidden="false" outlineLevel="0" max="3" min="3" style="60" width="11.14"/>
    <col collapsed="false" customWidth="true" hidden="false" outlineLevel="0" max="4" min="4" style="60" width="11.71"/>
    <col collapsed="false" customWidth="true" hidden="false" outlineLevel="0" max="5" min="5" style="60" width="12.15"/>
    <col collapsed="false" customWidth="true" hidden="false" outlineLevel="0" max="6" min="6" style="60" width="11.85"/>
    <col collapsed="false" customWidth="true" hidden="false" outlineLevel="0" max="7" min="7" style="60" width="13.15"/>
    <col collapsed="false" customWidth="true" hidden="false" outlineLevel="0" max="8" min="8" style="60" width="12.42"/>
    <col collapsed="false" customWidth="true" hidden="false" outlineLevel="0" max="9" min="9" style="60" width="11.57"/>
    <col collapsed="false" customWidth="true" hidden="false" outlineLevel="0" max="10" min="10" style="60" width="15"/>
    <col collapsed="false" customWidth="true" hidden="false" outlineLevel="0" max="13" min="11" style="60" width="12.57"/>
    <col collapsed="false" customWidth="true" hidden="false" outlineLevel="0" max="14" min="14" style="60" width="16.84"/>
    <col collapsed="false" customWidth="true" hidden="false" outlineLevel="0" max="15" min="15" style="61" width="20.42"/>
    <col collapsed="false" customWidth="true" hidden="false" outlineLevel="0" max="16" min="16" style="60" width="26.71"/>
    <col collapsed="false" customWidth="false" hidden="false" outlineLevel="0" max="16384" min="17" style="60" width="9.14"/>
  </cols>
  <sheetData>
    <row r="1" customFormat="false" ht="15.75" hidden="false" customHeight="false" outlineLevel="0" collapsed="false">
      <c r="A1" s="62" t="str">
        <f aca="false">HYPERLINK("#Оглавление!A1","Назад в оглавление")</f>
        <v>Назад в оглавление</v>
      </c>
      <c r="B1" s="63"/>
      <c r="C1" s="63"/>
      <c r="D1" s="63"/>
    </row>
    <row r="2" s="66" customFormat="true" ht="22.35" hidden="false" customHeight="true" outlineLevel="0" collapsed="false">
      <c r="A2" s="64" t="s">
        <v>49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5"/>
      <c r="P2" s="65"/>
    </row>
    <row r="3" s="66" customFormat="true" ht="22.35" hidden="false" customHeight="true" outlineLevel="0" collapsed="false">
      <c r="A3" s="67" t="s">
        <v>50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5"/>
      <c r="P3" s="65"/>
    </row>
    <row r="4" s="66" customFormat="true" ht="28.5" hidden="false" customHeight="true" outlineLevel="0" collapsed="false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9"/>
      <c r="O4" s="65"/>
      <c r="P4" s="65"/>
    </row>
    <row r="5" s="73" customFormat="true" ht="33" hidden="false" customHeight="true" outlineLevel="0" collapsed="false">
      <c r="A5" s="70" t="s">
        <v>51</v>
      </c>
      <c r="B5" s="70" t="s">
        <v>52</v>
      </c>
      <c r="C5" s="71" t="s">
        <v>53</v>
      </c>
      <c r="D5" s="71"/>
      <c r="E5" s="71"/>
      <c r="F5" s="71"/>
      <c r="G5" s="71"/>
      <c r="H5" s="71"/>
      <c r="I5" s="71"/>
      <c r="J5" s="71"/>
      <c r="K5" s="71"/>
      <c r="L5" s="71"/>
      <c r="M5" s="71"/>
      <c r="N5" s="70" t="s">
        <v>54</v>
      </c>
      <c r="O5" s="72"/>
    </row>
    <row r="6" s="73" customFormat="true" ht="35.25" hidden="false" customHeight="true" outlineLevel="0" collapsed="false">
      <c r="A6" s="70"/>
      <c r="B6" s="70"/>
      <c r="C6" s="70" t="s">
        <v>55</v>
      </c>
      <c r="D6" s="70" t="s">
        <v>56</v>
      </c>
      <c r="E6" s="70" t="s">
        <v>57</v>
      </c>
      <c r="F6" s="70" t="s">
        <v>58</v>
      </c>
      <c r="G6" s="70" t="s">
        <v>59</v>
      </c>
      <c r="H6" s="70" t="s">
        <v>60</v>
      </c>
      <c r="I6" s="70" t="s">
        <v>61</v>
      </c>
      <c r="J6" s="70" t="s">
        <v>62</v>
      </c>
      <c r="K6" s="70" t="s">
        <v>63</v>
      </c>
      <c r="L6" s="70" t="s">
        <v>64</v>
      </c>
      <c r="M6" s="70" t="s">
        <v>65</v>
      </c>
      <c r="N6" s="70"/>
      <c r="O6" s="72"/>
    </row>
    <row r="7" s="73" customFormat="true" ht="30" hidden="false" customHeight="true" outlineLevel="0" collapsed="false">
      <c r="A7" s="70" t="n">
        <v>1</v>
      </c>
      <c r="B7" s="70" t="n">
        <v>2</v>
      </c>
      <c r="C7" s="70" t="n">
        <v>3</v>
      </c>
      <c r="D7" s="70" t="n">
        <v>4</v>
      </c>
      <c r="E7" s="70" t="n">
        <v>5</v>
      </c>
      <c r="F7" s="70" t="n">
        <v>6</v>
      </c>
      <c r="G7" s="70" t="n">
        <v>7</v>
      </c>
      <c r="H7" s="70" t="n">
        <v>8</v>
      </c>
      <c r="I7" s="70" t="n">
        <v>9</v>
      </c>
      <c r="J7" s="70" t="n">
        <v>10</v>
      </c>
      <c r="K7" s="70" t="n">
        <v>11</v>
      </c>
      <c r="L7" s="70" t="n">
        <v>12</v>
      </c>
      <c r="M7" s="70" t="n">
        <v>13</v>
      </c>
      <c r="N7" s="70" t="n">
        <v>14</v>
      </c>
      <c r="O7" s="72"/>
      <c r="P7" s="74"/>
    </row>
    <row r="8" s="73" customFormat="true" ht="30.75" hidden="false" customHeight="true" outlineLevel="0" collapsed="false">
      <c r="A8" s="70" t="s">
        <v>15</v>
      </c>
      <c r="B8" s="75" t="s">
        <v>66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2"/>
    </row>
    <row r="9" s="73" customFormat="true" ht="72.75" hidden="false" customHeight="true" outlineLevel="0" collapsed="false">
      <c r="A9" s="76" t="s">
        <v>17</v>
      </c>
      <c r="B9" s="77" t="s">
        <v>18</v>
      </c>
      <c r="C9" s="78" t="n">
        <v>167367.83</v>
      </c>
      <c r="D9" s="78" t="n">
        <v>650006.75589</v>
      </c>
      <c r="E9" s="79" t="n">
        <v>1066992.7593</v>
      </c>
      <c r="F9" s="80" t="n">
        <v>1480188.28542</v>
      </c>
      <c r="G9" s="80" t="n">
        <v>2286401.26533</v>
      </c>
      <c r="H9" s="80" t="n">
        <v>3093618.51446</v>
      </c>
      <c r="I9" s="80" t="n">
        <v>3349999.64258</v>
      </c>
      <c r="J9" s="80" t="n">
        <v>3381565.85259</v>
      </c>
      <c r="K9" s="80" t="n">
        <v>3394460.09701</v>
      </c>
      <c r="L9" s="80" t="n">
        <v>3394488.00309</v>
      </c>
      <c r="M9" s="80" t="n">
        <v>3394683.13487</v>
      </c>
      <c r="N9" s="80" t="n">
        <f aca="false">'1.5. Фин. обес. РП'!H11</f>
        <v>3510841</v>
      </c>
      <c r="O9" s="81" t="n">
        <f aca="false">N9-M9</f>
        <v>116157.86513</v>
      </c>
    </row>
    <row r="10" s="85" customFormat="true" ht="45.75" hidden="false" customHeight="true" outlineLevel="0" collapsed="false">
      <c r="A10" s="82"/>
      <c r="B10" s="57" t="s">
        <v>67</v>
      </c>
      <c r="C10" s="58" t="n">
        <f aca="false">SUM(C8:C9)</f>
        <v>167367.83</v>
      </c>
      <c r="D10" s="58" t="n">
        <f aca="false">SUM(D8:D9)</f>
        <v>650006.75589</v>
      </c>
      <c r="E10" s="83" t="n">
        <f aca="false">SUM(E8:E9)</f>
        <v>1066992.7593</v>
      </c>
      <c r="F10" s="58" t="n">
        <f aca="false">SUM(F8:F9)</f>
        <v>1480188.28542</v>
      </c>
      <c r="G10" s="58" t="n">
        <f aca="false">SUM(G8:G9)</f>
        <v>2286401.26533</v>
      </c>
      <c r="H10" s="58" t="n">
        <f aca="false">SUM(H8:H9)</f>
        <v>3093618.51446</v>
      </c>
      <c r="I10" s="58" t="n">
        <f aca="false">SUM(I8:I9)</f>
        <v>3349999.64258</v>
      </c>
      <c r="J10" s="58" t="n">
        <f aca="false">SUM(J8:J9)</f>
        <v>3381565.85259</v>
      </c>
      <c r="K10" s="58" t="n">
        <f aca="false">SUM(K8:K9)</f>
        <v>3394460.09701</v>
      </c>
      <c r="L10" s="58" t="n">
        <f aca="false">SUM(L8:L9)</f>
        <v>3394488.00309</v>
      </c>
      <c r="M10" s="58" t="n">
        <f aca="false">SUM(M8:M9)</f>
        <v>3394683.13487</v>
      </c>
      <c r="N10" s="58" t="n">
        <f aca="false">SUM(N8:N9)</f>
        <v>3510841</v>
      </c>
      <c r="O10" s="84" t="n">
        <v>17765.17185</v>
      </c>
    </row>
    <row r="11" customFormat="false" ht="15.75" hidden="false" customHeight="false" outlineLevel="0" collapsed="false">
      <c r="O11" s="84" t="n">
        <f aca="false">1217.48106-405.8*2</f>
        <v>405.88106</v>
      </c>
    </row>
    <row r="12" customFormat="false" ht="15" hidden="false" customHeight="false" outlineLevel="0" collapsed="false">
      <c r="O12" s="86" t="n">
        <f aca="false">O9-O10-O11</f>
        <v>97986.8122199998</v>
      </c>
    </row>
  </sheetData>
  <mergeCells count="7">
    <mergeCell ref="A2:N2"/>
    <mergeCell ref="A3:N3"/>
    <mergeCell ref="A5:A6"/>
    <mergeCell ref="B5:B6"/>
    <mergeCell ref="C5:M5"/>
    <mergeCell ref="N5:N6"/>
    <mergeCell ref="B8:N8"/>
  </mergeCells>
  <printOptions headings="false" gridLines="false" gridLinesSet="true" horizontalCentered="true" verticalCentered="false"/>
  <pageMargins left="0.39375" right="0.39375" top="0.590972222222222" bottom="0.590277777777778" header="0.315277777777778" footer="0.511811023622047"/>
  <pageSetup paperSize="9" scale="66" fitToWidth="1" fitToHeight="1" pageOrder="downThenOver" orientation="landscape" blackAndWhite="false" draft="false" cellComments="none" firstPageNumber="11" useFirstPageNumber="true" horizontalDpi="300" verticalDpi="300" copies="1"/>
  <headerFooter differentFirst="false" differentOddEven="false">
    <oddHeader>&amp;C&amp;P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S33" activeCellId="0" sqref="S33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15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2023-05-16T06:08:28Z</dcterms:created>
  <dc:creator>plan</dc:creator>
  <dc:description/>
  <dc:language>ru-RU</dc:language>
  <cp:lastModifiedBy/>
  <cp:lastPrinted>2024-12-23T11:30:01Z</cp:lastPrinted>
  <dcterms:modified xsi:type="dcterms:W3CDTF">2024-12-23T11:30:25Z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