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2. Показатели РП ВП" sheetId="1" state="visible" r:id="rId3"/>
    <sheet name="3 Показатели ВП по МО" sheetId="2" state="visible" r:id="rId4"/>
    <sheet name="5. Мероприятия РП ВП" sheetId="3" state="visible" r:id="rId5"/>
    <sheet name="6. Финансовое обеспечение РП ВП" sheetId="4" state="visible" r:id="rId6"/>
    <sheet name="7. Бюджет РП ВП_по месяцам" sheetId="5" state="visible" r:id="rId7"/>
    <sheet name="План реализации ВП уточ" sheetId="6" state="visible" r:id="rId8"/>
  </sheets>
  <definedNames>
    <definedName function="false" hidden="false" localSheetId="0" name="_xlnm.Print_Area" vbProcedure="false">'2. Показатели РП ВП'!$A$2:$Q$18</definedName>
    <definedName function="false" hidden="false" localSheetId="1" name="_xlnm.Print_Area" vbProcedure="false">'3 Показатели ВП по МО'!$A$2:$K$33</definedName>
    <definedName function="false" hidden="false" localSheetId="1" name="_xlnm.Print_Titles" vbProcedure="false">'3 Показатели ВП по МО'!$4:$6</definedName>
    <definedName function="false" hidden="false" localSheetId="2" name="_xlnm.Print_Area" vbProcedure="false">'5. Мероприятия РП ВП'!$A$2:$P$19</definedName>
    <definedName function="false" hidden="false" localSheetId="2" name="_xlnm.Print_Titles" vbProcedure="false">'5. Мероприятия РП ВП'!$4:$6</definedName>
    <definedName function="false" hidden="false" localSheetId="3" name="_xlnm.Print_Area" vbProcedure="false">'6. Финансовое обеспечение РП ВП'!$A$2:$O$123</definedName>
    <definedName function="false" hidden="false" localSheetId="3" name="_xlnm.Print_Titles" vbProcedure="false">'6. Финансовое обеспечение РП ВП'!$35:$37</definedName>
    <definedName function="false" hidden="false" localSheetId="4" name="_xlnm.Print_Area" vbProcedure="false">'7. Бюджет РП ВП_по месяцам'!$A$2:$N$17</definedName>
    <definedName function="false" hidden="false" localSheetId="5" name="_xlnm.Print_Area" vbProcedure="false">'План реализации ВП уточ'!$A$1:$M$123</definedName>
    <definedName function="false" hidden="false" localSheetId="5" name="_xlnm.Print_Titles" vbProcedure="false">'План реализации ВП уточ'!$5:$7</definedName>
    <definedName function="false" hidden="false" localSheetId="0" name="_bookmark5" vbProcedure="false">'2. Показатели РП ВП'!$B$10</definedName>
    <definedName function="false" hidden="false" localSheetId="2" name="_bookmark5" vbProcedure="false">'5. мероприятия рп вп'!#ref!</definedName>
    <definedName function="false" hidden="false" localSheetId="2" name="_ftn1" vbProcedure="false">'5. мероприятия рп вп'!#ref!</definedName>
    <definedName function="false" hidden="false" localSheetId="2" name="_ftn2" vbProcedure="false">'5. мероприятия рп вп'!#ref!</definedName>
    <definedName function="false" hidden="false" localSheetId="2" name="_ftnref1" vbProcedure="false">'5. Мероприятия РП ВП'!$E$4</definedName>
    <definedName function="false" hidden="false" localSheetId="2" name="_ftnref2" vbProcedure="false">'5. мероприятия рп вп'!#ref!</definedName>
    <definedName function="false" hidden="false" localSheetId="2" name="_ftnref3" vbProcedure="false">'5. Мероприятия РП ВП'!$N$4</definedName>
    <definedName function="false" hidden="false" localSheetId="3" name="_bookmark5" vbProcedure="false">'6. финансовое обеспечение рп вп'!#ref!</definedName>
    <definedName function="false" hidden="false" localSheetId="3" name="_ftn1" vbProcedure="false">'6. финансовое обеспечение рп вп'!#ref!</definedName>
    <definedName function="false" hidden="false" localSheetId="3" name="_ftn2" vbProcedure="false">'6. финансовое обеспечение рп вп'!#ref!</definedName>
    <definedName function="false" hidden="false" localSheetId="3" name="_ftnref1" vbProcedure="false">'6. финансовое обеспечение рп вп'!#ref!</definedName>
    <definedName function="false" hidden="false" localSheetId="3" name="_ftnref2" vbProcedure="false">'6. финансовое обеспечение рп вп'!#ref!</definedName>
    <definedName function="false" hidden="false" localSheetId="3" name="_ftnref3" vbProcedure="false">'6. финансовое обеспечение рп вп'!#ref!</definedName>
    <definedName function="false" hidden="false" localSheetId="4" name="_bookmark5" vbProcedure="false">'7. бюджет рп вп_по месяцам'!#ref!</definedName>
    <definedName function="false" hidden="false" localSheetId="4" name="_ftn1" vbProcedure="false">'7. бюджет рп вп_по месяцам'!#ref!</definedName>
    <definedName function="false" hidden="false" localSheetId="4" name="_ftn2" vbProcedure="false">'7. бюджет рп вп_по месяцам'!#ref!</definedName>
    <definedName function="false" hidden="false" localSheetId="4" name="_ftnref1" vbProcedure="false">'7. бюджет рп вп_по месяцам'!#ref!</definedName>
    <definedName function="false" hidden="false" localSheetId="4" name="_ftnref2" vbProcedure="false">'7. бюджет рп вп_по месяцам'!#ref!</definedName>
    <definedName function="false" hidden="false" localSheetId="4" name="_ftnref3" vbProcedure="false">'7. бюджет рп вп_по месяцам'!#ref!</definedName>
    <definedName function="false" hidden="false" localSheetId="4" name="_Hlk127716945" vbProcedure="false">'7. бюджет рп вп_по месяцам'!#ref!</definedName>
    <definedName function="false" hidden="false" localSheetId="5" name="_bookmark5" vbProcedure="false">'план реализации вп уточ'!#ref!</definedName>
    <definedName function="false" hidden="false" localSheetId="5" name="_ftn1" vbProcedure="false">'план реализации вп уточ'!#ref!</definedName>
    <definedName function="false" hidden="false" localSheetId="5" name="_ftn2" vbProcedure="false">'план реализации вп уточ'!#ref!</definedName>
    <definedName function="false" hidden="false" localSheetId="5" name="_ftn3" vbProcedure="false">'план реализации вп уточ'!#ref!</definedName>
    <definedName function="false" hidden="false" localSheetId="5" name="_ftn4" vbProcedure="false">'план реализации вп уточ'!#ref!</definedName>
    <definedName function="false" hidden="false" localSheetId="5" name="_ftn5" vbProcedure="false">'план реализации вп уточ'!#ref!</definedName>
    <definedName function="false" hidden="false" localSheetId="5" name="_ftn6" vbProcedure="false">'план реализации вп уточ'!#ref!</definedName>
    <definedName function="false" hidden="false" localSheetId="5" name="_ftn7" vbProcedure="false">'план реализации вп уточ'!#ref!</definedName>
    <definedName function="false" hidden="false" localSheetId="5" name="_ftn8" vbProcedure="false">'план реализации вп уточ'!#ref!</definedName>
    <definedName function="false" hidden="false" localSheetId="5" name="_ftnref1" vbProcedure="false">'план реализации вп уточ'!#ref!</definedName>
    <definedName function="false" hidden="false" localSheetId="5" name="_ftnref2" vbProcedure="false">'план реализации вп уточ'!#ref!</definedName>
    <definedName function="false" hidden="false" localSheetId="5" name="_ftnref3" vbProcedure="false">'план реализации вп уточ'!#ref!</definedName>
    <definedName function="false" hidden="false" localSheetId="5" name="_ftnref4" vbProcedure="false">'План реализации ВП уточ'!$E$5</definedName>
    <definedName function="false" hidden="false" localSheetId="5" name="_ftnref5" vbProcedure="false">'План реализации ВП уточ'!$G$5</definedName>
    <definedName function="false" hidden="false" localSheetId="5" name="_ftnref6" vbProcedure="false">'План реализации ВП уточ'!$H$6</definedName>
    <definedName function="false" hidden="false" localSheetId="5" name="_ftnref7" vbProcedure="false">'План реализации ВП уточ'!$I$5</definedName>
    <definedName function="false" hidden="false" localSheetId="5" name="_ftnref8" vbProcedure="false">'План реализации ВП уточ'!$L$5</definedName>
    <definedName function="false" hidden="false" localSheetId="5" name="_Hlk127704986" vbProcedure="false">'План реализации ВП уточ'!$A$8</definedName>
    <definedName function="false" hidden="false" localSheetId="5" name="_Hlk127716945" vbProcedure="false">'план реализации вп уточ'!#ref!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<sst xmlns="http://schemas.openxmlformats.org/spreadsheetml/2006/main" count="1420" uniqueCount="322">
  <si>
    <t xml:space="preserve">VII. Паспорт ведомственного проекта «Увеличение  пропускной способности автомобильных дорог и обеспечение транспортной доступности населенных пунктов</t>
  </si>
  <si>
    <t xml:space="preserve">и микрорайонов массовой жилищной застройки» (далее – ведомственный проект)</t>
  </si>
  <si>
    <t xml:space="preserve">2. Показатели ведомственного проекта</t>
  </si>
  <si>
    <t xml:space="preserve">   №     п/п</t>
  </si>
  <si>
    <t xml:space="preserve">Показатели ведомственного проекта</t>
  </si>
  <si>
    <t xml:space="preserve">Уровень показателя</t>
  </si>
  <si>
    <t xml:space="preserve">Признак возрастания / убывания</t>
  </si>
  <si>
    <t xml:space="preserve">Единица измерения (по ОКЕИ)</t>
  </si>
  <si>
    <t xml:space="preserve">Базовое значение</t>
  </si>
  <si>
    <t xml:space="preserve">Период, год</t>
  </si>
  <si>
    <t xml:space="preserve">Нарастающий итог</t>
  </si>
  <si>
    <t xml:space="preserve">Признак "Участие муниципального образования"</t>
  </si>
  <si>
    <t xml:space="preserve">Информационная система </t>
  </si>
  <si>
    <t xml:space="preserve">значение</t>
  </si>
  <si>
    <t xml:space="preserve">год</t>
  </si>
  <si>
    <t xml:space="preserve">1.</t>
  </si>
  <si>
    <t xml:space="preserve">Обеспечение автодорогами с твердым покрытием населенных пунктов и микрорайонов массовой жилищной застройки   </t>
  </si>
  <si>
    <t xml:space="preserve">1.1</t>
  </si>
  <si>
    <t xml:space="preserve">Протяженность сети автомобильных дорог общего пользования регионального (межмуниципального)       и местного значения</t>
  </si>
  <si>
    <t xml:space="preserve">Ведомственный проект</t>
  </si>
  <si>
    <t xml:space="preserve">Прогрессирующий</t>
  </si>
  <si>
    <t xml:space="preserve">Км</t>
  </si>
  <si>
    <t xml:space="preserve">Да</t>
  </si>
  <si>
    <t xml:space="preserve">да</t>
  </si>
  <si>
    <t xml:space="preserve"> - </t>
  </si>
  <si>
    <t xml:space="preserve">1.2</t>
  </si>
  <si>
    <t xml:space="preserve">Объем ввода в эксплуатацию после строительства       и реконструкции автомобильных дорог общего пользования регионального (межмуниципального)       и местного значения</t>
  </si>
  <si>
    <t xml:space="preserve">Нет</t>
  </si>
  <si>
    <t xml:space="preserve">Протяжённость построенных (реконструированных) автомобильных дорог</t>
  </si>
  <si>
    <t xml:space="preserve">ВП</t>
  </si>
  <si>
    <t xml:space="preserve">прогрессирующий</t>
  </si>
  <si>
    <t xml:space="preserve">км</t>
  </si>
  <si>
    <t xml:space="preserve">нет</t>
  </si>
  <si>
    <t xml:space="preserve">только строительство на увеличение протяженности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</si>
  <si>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</si>
  <si>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</si>
  <si>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 xml:space="preserve">1.3</t>
  </si>
  <si>
    <t xml:space="preserve">Протяженность построенных автодорог в микрорайонах массовой жилищной застройки                                                  </t>
  </si>
  <si>
    <t xml:space="preserve">1.4</t>
  </si>
  <si>
    <t xml:space="preserve">Протяжённость построенных (реконструированных)  автодорог в населенных пунктах</t>
  </si>
  <si>
    <t xml:space="preserve">1.5</t>
  </si>
  <si>
    <t xml:space="preserve">Протяжённость построенных (реконструированных)  искусственных сооружений в населенных пунктах</t>
  </si>
  <si>
    <t xml:space="preserve">пог. м</t>
  </si>
  <si>
    <t xml:space="preserve">Количество изготовленной проектно-сметной документации</t>
  </si>
  <si>
    <t xml:space="preserve">штук</t>
  </si>
  <si>
    <t xml:space="preserve">3. Показатели ведомственного проекта по муниципальным образованиям Белгородской области</t>
  </si>
  <si>
    <t xml:space="preserve">№ п/п</t>
  </si>
  <si>
    <t xml:space="preserve">Наименование муниципального образования </t>
  </si>
  <si>
    <t xml:space="preserve">Значения по годам, км </t>
  </si>
  <si>
    <t xml:space="preserve">2024 год </t>
  </si>
  <si>
    <t xml:space="preserve">2025 год 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</si>
  <si>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</si>
  <si>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</si>
  <si>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</si>
  <si>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</si>
  <si>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</si>
  <si>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</si>
  <si>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1.1.</t>
  </si>
  <si>
    <t xml:space="preserve">Алексеевский городской округ                    </t>
  </si>
  <si>
    <t xml:space="preserve">Белгородский район  </t>
  </si>
  <si>
    <t xml:space="preserve">1.3.</t>
  </si>
  <si>
    <t xml:space="preserve">Борисовский район </t>
  </si>
  <si>
    <t xml:space="preserve">1.4.</t>
  </si>
  <si>
    <t xml:space="preserve">Валуйский городской округ                        </t>
  </si>
  <si>
    <t xml:space="preserve">1.5.</t>
  </si>
  <si>
    <t xml:space="preserve">Вейделевский район </t>
  </si>
  <si>
    <t xml:space="preserve">1.6.</t>
  </si>
  <si>
    <t xml:space="preserve">Волоконовский район </t>
  </si>
  <si>
    <t xml:space="preserve">1.7.</t>
  </si>
  <si>
    <t xml:space="preserve">Грайворонский городской округ                 </t>
  </si>
  <si>
    <t xml:space="preserve">1.8.</t>
  </si>
  <si>
    <t xml:space="preserve">Губкинский городской округ </t>
  </si>
  <si>
    <t xml:space="preserve">1.9.</t>
  </si>
  <si>
    <t xml:space="preserve">Ивнянский район </t>
  </si>
  <si>
    <t xml:space="preserve">1.10.</t>
  </si>
  <si>
    <t xml:space="preserve">Корочанский район </t>
  </si>
  <si>
    <t xml:space="preserve">1.11.</t>
  </si>
  <si>
    <t xml:space="preserve">Красненский район</t>
  </si>
  <si>
    <t xml:space="preserve">1.12.</t>
  </si>
  <si>
    <t xml:space="preserve">Красногвардейский район</t>
  </si>
  <si>
    <t xml:space="preserve">1.13.</t>
  </si>
  <si>
    <t xml:space="preserve">Краснояружский район                              </t>
  </si>
  <si>
    <t xml:space="preserve">1.14.</t>
  </si>
  <si>
    <t xml:space="preserve">Новооскольский городской округ               </t>
  </si>
  <si>
    <t xml:space="preserve">1.15.</t>
  </si>
  <si>
    <t xml:space="preserve">Прохоровский район                                 </t>
  </si>
  <si>
    <t xml:space="preserve">1.16.</t>
  </si>
  <si>
    <t xml:space="preserve">Ракитянский район                                    </t>
  </si>
  <si>
    <t xml:space="preserve">1.2.</t>
  </si>
  <si>
    <t xml:space="preserve">Ровеньский район</t>
  </si>
  <si>
    <t xml:space="preserve">1.18.</t>
  </si>
  <si>
    <t xml:space="preserve">Старооскольский городской округ </t>
  </si>
  <si>
    <t xml:space="preserve">1.19.</t>
  </si>
  <si>
    <t xml:space="preserve">Чернянский район                                   </t>
  </si>
  <si>
    <t xml:space="preserve">1.20.</t>
  </si>
  <si>
    <t xml:space="preserve">Шебекинский городской округ</t>
  </si>
  <si>
    <t xml:space="preserve">1.21.</t>
  </si>
  <si>
    <t xml:space="preserve">Яковлевский городской округ </t>
  </si>
  <si>
    <t xml:space="preserve">Город Белгород </t>
  </si>
  <si>
    <t xml:space="preserve">*</t>
  </si>
  <si>
    <t xml:space="preserve">При формировании бюджета дорожного фонда Белгородской области показатель рассчитывается на 1-й финансовый год.</t>
  </si>
  <si>
    <t xml:space="preserve"> </t>
  </si>
  <si>
    <t xml:space="preserve">5. Мероприятия (результаты) ведомственного проекта</t>
  </si>
  <si>
    <t xml:space="preserve">Наименование мероприятия (результата)</t>
  </si>
  <si>
    <t xml:space="preserve">Наименование структурных элементов  государственных    программ      вместе        с  наименованием государственной программы</t>
  </si>
  <si>
    <t xml:space="preserve">Значение мероприятия (результата), параметра характеристики мероприятия (результата) по годам</t>
  </si>
  <si>
    <t xml:space="preserve">Тип мероприятия (результата)</t>
  </si>
  <si>
    <t xml:space="preserve">Признак  «Участие муниципального образования»</t>
  </si>
  <si>
    <t xml:space="preserve">Связь с показателями ведомственного проекта</t>
  </si>
  <si>
    <t xml:space="preserve">Построено (реконструировано) автомобильных дорог </t>
  </si>
  <si>
    <t xml:space="preserve">х</t>
  </si>
  <si>
    <t xml:space="preserve"> -</t>
  </si>
  <si>
    <t xml:space="preserve">Приобретение товаров, работ, услуг</t>
  </si>
  <si>
    <t xml:space="preserve">Протяженность сети автомобильных дорог общего пользования регионального (межмуниципального)       и местного значения.                                                        Объем ввода в эксплуатацию после строительства        и реконструкции автомобильных дорог общего пользования регионального (межмуниципального)        и местного значения</t>
  </si>
  <si>
    <t xml:space="preserve">1.1.1.</t>
  </si>
  <si>
    <t xml:space="preserve"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</si>
  <si>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(реконструировано)  искусственных сооружений                              на автомобильных дорогах </t>
  </si>
  <si>
    <t xml:space="preserve">Погонный метр</t>
  </si>
  <si>
    <t xml:space="preserve">Объем ввода в эксплуатацию после строительства        и реконструкции автомобильных дорог общего пользования регионального (межмуниципального)       и местного значения</t>
  </si>
  <si>
    <t xml:space="preserve">1.2.1.</t>
  </si>
  <si>
    <t xml:space="preserve"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</si>
  <si>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автомобильных дорог                      в микрорайонах массовой жилищной застройки                                                  </t>
  </si>
  <si>
    <t xml:space="preserve">Да </t>
  </si>
  <si>
    <t xml:space="preserve">1.3.1.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</si>
  <si>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                                                  </t>
  </si>
  <si>
    <t xml:space="preserve">Построено (реконструировано) автодорог в населенных пунктах </t>
  </si>
  <si>
    <t xml:space="preserve">Объект введен           в эксплуатацию</t>
  </si>
  <si>
    <t xml:space="preserve">да </t>
  </si>
  <si>
    <t xml:space="preserve">Построено (реконструировано)  искусственных сооружений в населенных пунктах</t>
  </si>
  <si>
    <t xml:space="preserve">Построено сетей наружного освещения вдоль автомобильных дорог                                                                                       </t>
  </si>
  <si>
    <t xml:space="preserve">1.4.1.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</si>
  <si>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</si>
  <si>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    </t>
  </si>
  <si>
    <t xml:space="preserve">Изготовлено проектно-сметной документации</t>
  </si>
  <si>
    <t xml:space="preserve">Штука</t>
  </si>
  <si>
    <t xml:space="preserve">1.5.1.</t>
  </si>
  <si>
    <t xml:space="preserve">Получены положительные заключения государственной экспертизы</t>
  </si>
  <si>
    <t xml:space="preserve">6. Финансовое обеспечение реализации ведомственного проекта </t>
  </si>
  <si>
    <t xml:space="preserve">Таблица 1</t>
  </si>
  <si>
    <t xml:space="preserve">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</si>
  <si>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</si>
  <si>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</si>
  <si>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</si>
  <si>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Всего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</si>
  <si>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</si>
  <si>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Построено (реконструировано) автодорог и искусственных сооружений на них             </t>
  </si>
  <si>
    <t xml:space="preserve">Всего, в том числе:</t>
  </si>
  <si>
    <t xml:space="preserve">Федеральный бюджет </t>
  </si>
  <si>
    <t xml:space="preserve">1.1.2.</t>
  </si>
  <si>
    <t xml:space="preserve">Областной бюджет</t>
  </si>
  <si>
    <t xml:space="preserve"> 04 09</t>
  </si>
  <si>
    <t xml:space="preserve">10 3 01 40380, 10 3 01 40390 </t>
  </si>
  <si>
    <t xml:space="preserve">Построено автодорог в микрорайонах массовой жилищной застройки                                                  </t>
  </si>
  <si>
    <t xml:space="preserve">10 3 01 72130</t>
  </si>
  <si>
    <t xml:space="preserve">Консолидированные бюджеты муниципальных образований</t>
  </si>
  <si>
    <t xml:space="preserve">Построено сетей наружного освещения вдоль автодорог                         </t>
  </si>
  <si>
    <t xml:space="preserve">10 3 01 40380</t>
  </si>
  <si>
    <t xml:space="preserve">ИТОГО ПО ВЕДОМСТВЕННОМУ ПРОЕКТУ</t>
  </si>
  <si>
    <t xml:space="preserve">Бюджет Белгородской области</t>
  </si>
  <si>
    <t xml:space="preserve"> №  п/п</t>
  </si>
  <si>
    <t xml:space="preserve">Наименование мероприятия (результата) и источники финансирования</t>
  </si>
  <si>
    <t xml:space="preserve">Объем финансового обеспечения по годам, тыс. рублей</t>
  </si>
  <si>
    <t xml:space="preserve"> 1.1.</t>
  </si>
  <si>
    <t xml:space="preserve">Построено (реконструировано) автомобильных дорог</t>
  </si>
  <si>
    <t xml:space="preserve">Региональный бюджет (всего), из них:</t>
  </si>
  <si>
    <t xml:space="preserve">10 3 01 9Д010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</si>
  <si>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</si>
  <si>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</si>
  <si>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</si>
  <si>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</si>
  <si>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</si>
  <si>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Внебюджетные источники</t>
  </si>
  <si>
    <t xml:space="preserve"> 1.2.</t>
  </si>
  <si>
    <t xml:space="preserve">Построено (реконструировано) искусственных сооружений на автомобильных дорогах  </t>
  </si>
  <si>
    <t xml:space="preserve">10 3 01 9Д020</t>
  </si>
  <si>
    <t xml:space="preserve">Построено автомобильных дорог в микрорайонах массовой жилищной застройки      </t>
  </si>
  <si>
    <t xml:space="preserve">Построено автодорог в микрорайонах массовой жилищной застройки                           </t>
  </si>
  <si>
    <t xml:space="preserve">10 3 01 9Д030</t>
  </si>
  <si>
    <t xml:space="preserve">Построено (реконструировано) автодорог в населенных пунктах</t>
  </si>
  <si>
    <t xml:space="preserve">Построено сетей наружного освещения вдоль автодорог                                                                                       </t>
  </si>
  <si>
    <t xml:space="preserve">10 3 01 9Д040</t>
  </si>
  <si>
    <t xml:space="preserve">10 3 01 9Д050</t>
  </si>
  <si>
    <t xml:space="preserve">в том числе, реконструкция  газопровода - отвода на ГРС                п. Чернянка Ду 300 мм в месте пересечения с проектируемой автомобильной дорогой II категории «Старый Оскол - Новый Оскол» в Чернянском районе Белгородской области (прочие работы, услуги)</t>
  </si>
  <si>
    <t xml:space="preserve">Нераспределенный резерв (областной бюджет)</t>
  </si>
  <si>
    <t xml:space="preserve">Итого по ведомственному проекту</t>
  </si>
  <si>
    <t xml:space="preserve">в том числе:</t>
  </si>
  <si>
    <t xml:space="preserve">Региональный бюджет</t>
  </si>
  <si>
    <t xml:space="preserve">7. Помесячный план исполнения областного бюджета в части бюджетных ассигнований, предусмотренных</t>
  </si>
  <si>
    <t xml:space="preserve">на финансовое обеспечение  реализации ведомственного проекта в 2024 году</t>
  </si>
  <si>
    <t xml:space="preserve">  №  п/п</t>
  </si>
  <si>
    <t xml:space="preserve">Наименование мероприятия (результата) </t>
  </si>
  <si>
    <t xml:space="preserve">План исполнения нарастающим итогом (тыс. рублей)</t>
  </si>
  <si>
    <t xml:space="preserve">       Всего              на конец           2024 года     (тыс. рублей)</t>
  </si>
  <si>
    <t xml:space="preserve">январь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</si>
  <si>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</si>
  <si>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</si>
  <si>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</si>
  <si>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</si>
  <si>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</si>
  <si>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</si>
  <si>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</si>
  <si>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</si>
  <si>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</si>
  <si>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</si>
  <si>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Построено (реконструировано)  искусственных сооружений                           на автомобильных дорогах </t>
  </si>
  <si>
    <t xml:space="preserve">Построено автомобильных дорог                 в микрорайонах массовой жилищной застройки                                                  </t>
  </si>
  <si>
    <t xml:space="preserve">ИТОГО</t>
  </si>
  <si>
    <t xml:space="preserve">                               Приложение                                       к ведомственному проекту        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</si>
  <si>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</t>
  </si>
  <si>
    <t xml:space="preserve">и микрорайонов массовой жилищной застройки» </t>
  </si>
  <si>
    <t xml:space="preserve">Наименование мероприятия (результата), объекта мероприятия (результата), контрольной точки</t>
  </si>
  <si>
    <t xml:space="preserve">Срок реализации</t>
  </si>
  <si>
    <t xml:space="preserve">Взаимосвязь</t>
  </si>
  <si>
    <t xml:space="preserve">Ответственный исполнитель</t>
  </si>
  <si>
    <t xml:space="preserve">Адрес объекта    (в соответствии    с ФИАС)</t>
  </si>
  <si>
    <t xml:space="preserve">Мощность объекта</t>
  </si>
  <si>
    <t xml:space="preserve">Объем финансового обеспечения (тыс. руб.)</t>
  </si>
  <si>
    <t xml:space="preserve">Вид документа и характеристика мероприятия (результата)</t>
  </si>
  <si>
    <t xml:space="preserve">начало</t>
  </si>
  <si>
    <t xml:space="preserve">окончание</t>
  </si>
  <si>
    <t xml:space="preserve">предшественники</t>
  </si>
  <si>
    <t xml:space="preserve">последователи</t>
  </si>
  <si>
    <t xml:space="preserve">единица измерения   (по ОКЕИ)</t>
  </si>
  <si>
    <t xml:space="preserve">Построено (реконструировано) автомобильных дорог в 2024 году</t>
  </si>
  <si>
    <t xml:space="preserve">Филоненко А.И. </t>
  </si>
  <si>
    <t xml:space="preserve">Реконструкция автомобильной дороги  «Спутник - улица Сумская  - улица Чичерина - Ротонда» (проспект Богдана Хмельницкого)                            в Белгородском районе (1-й этап )</t>
  </si>
  <si>
    <t xml:space="preserve">Х</t>
  </si>
  <si>
    <t xml:space="preserve">2024 год</t>
  </si>
  <si>
    <t xml:space="preserve">2025 год</t>
  </si>
  <si>
    <t xml:space="preserve">1.1.1.К.1.</t>
  </si>
  <si>
    <t xml:space="preserve">Закупка включена в план закупок</t>
  </si>
  <si>
    <t xml:space="preserve">    Снимок экрана, отражающий размещение              объекта на торговой площадке, ссылка             на интернет-ресурс </t>
  </si>
  <si>
    <t xml:space="preserve">1.1.1.К.2.</t>
  </si>
  <si>
    <t xml:space="preserve">Сведения о государственном контракте внесены      в реестр контрактов, заключенных по результатам закупок</t>
  </si>
  <si>
    <t xml:space="preserve">Ссылка на реестр контрактов в ЕИС</t>
  </si>
  <si>
    <t xml:space="preserve">1.1.1.К.3.</t>
  </si>
  <si>
    <t xml:space="preserve">Произведена приемка поставленных товаров, выполненных работ, оказанных услуг</t>
  </si>
  <si>
    <t xml:space="preserve">Копия формы  КС-3</t>
  </si>
  <si>
    <t xml:space="preserve">1.1.1.К.4.</t>
  </si>
  <si>
    <t xml:space="preserve">Произведена оплата поставленных товаров, выполненных работ, оказанных услуг                    по государственному контракту</t>
  </si>
  <si>
    <t xml:space="preserve">Платежное поручение</t>
  </si>
  <si>
    <t xml:space="preserve">Построено (реконструировано) автомобильных дорог в 2025 году</t>
  </si>
  <si>
    <t xml:space="preserve">Реконструкция автомобильной дороги  «Спутник - улица Сумская  - улица Чичерина - Ротонда» (проспект Богдана Хмельницкого)                           в Белгородском районе (1-й этап )</t>
  </si>
  <si>
    <t xml:space="preserve">Произведена оплата поставленных товаров, выполненных работ, оказанных услуг                     по государственному контракту</t>
  </si>
  <si>
    <t xml:space="preserve">Объект введен в эксплуатацию</t>
  </si>
  <si>
    <t xml:space="preserve">Акт ввода</t>
  </si>
  <si>
    <t xml:space="preserve">Построено (реконструировано) автомобильных дорог в 2026 году</t>
  </si>
  <si>
    <t xml:space="preserve">Филоненко А.И.</t>
  </si>
  <si>
    <t xml:space="preserve">Строительство автодороги Волково - Копцево в Губкинском городском округе и в Чернянском районе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</si>
  <si>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</si>
  <si>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 xml:space="preserve">Сведения о государственном контракте внесены                             в реестр контрактов, заключенных по результатам закупок</t>
  </si>
  <si>
    <t xml:space="preserve">Произведена оплата поставленных товаров, выполненных работ, оказанных услуг                         по государственному контракту</t>
  </si>
  <si>
    <t xml:space="preserve">1.1.1.К.5.</t>
  </si>
  <si>
    <t xml:space="preserve">Строительство автодороги между с. Казачье Прохоровского района и с. Верхний Ольшанец Яковлевского городского округа</t>
  </si>
  <si>
    <t xml:space="preserve">1.1.2.К.1.</t>
  </si>
  <si>
    <t xml:space="preserve">1.1.2.К.2.</t>
  </si>
  <si>
    <t xml:space="preserve">Сведения о государственном контракте внесены                                          в реестр контрактов, заключенных по результатам закупок</t>
  </si>
  <si>
    <t xml:space="preserve">1.1.2.К.3.</t>
  </si>
  <si>
    <t xml:space="preserve">1.1.2.К.4.</t>
  </si>
  <si>
    <t xml:space="preserve">Произведена оплата поставленных товаров, выполненных работ, оказанных услуг                                         по государственному контракту</t>
  </si>
  <si>
    <t xml:space="preserve">1.1.2.К.5.</t>
  </si>
  <si>
    <t xml:space="preserve">1.1.3.</t>
  </si>
  <si>
    <t xml:space="preserve"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</si>
  <si>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 xml:space="preserve">1.1.3.К.1.</t>
  </si>
  <si>
    <t xml:space="preserve">1.1.3.К.2.</t>
  </si>
  <si>
    <t xml:space="preserve">Сведения о государственном контракте внесены                                   в реестр контрактов, заключенных по результатам закупок</t>
  </si>
  <si>
    <t xml:space="preserve">1.1.3.К.3.</t>
  </si>
  <si>
    <t xml:space="preserve">1.1.3.К.4.</t>
  </si>
  <si>
    <t xml:space="preserve">Произведена оплата поставленных товаров, выполненных работ, оказанных услуг                            по государственному контракту</t>
  </si>
  <si>
    <t xml:space="preserve">1.1.3.К.5.</t>
  </si>
  <si>
    <t xml:space="preserve">Построено (реконструировано)  искусственных сооружений на автомобильных дорогах                   в 2024 году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</si>
  <si>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</si>
  <si>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 xml:space="preserve">Пог. м</t>
  </si>
  <si>
    <t xml:space="preserve">1.2.1.К.1.</t>
  </si>
  <si>
    <t xml:space="preserve">1.2.1.К.2.</t>
  </si>
  <si>
    <t xml:space="preserve">1.2.1.К.3.</t>
  </si>
  <si>
    <t xml:space="preserve">1.2.1.К.4.</t>
  </si>
  <si>
    <t xml:space="preserve">1.2.1.К.5.</t>
  </si>
  <si>
    <t xml:space="preserve">Построено (реконструировано)  искусственных сооружений на автомобильных дорогах                   в 2025 году</t>
  </si>
  <si>
    <t xml:space="preserve">Реконструкция мостового перехода через реку Лозовая на км 0+900 автодороги Подъезд к селу Лозная в Ровеньском районе</t>
  </si>
  <si>
    <t xml:space="preserve">Сведения о государственном контракте внесены    в реестр контрактов, заключенных по результатам закупок</t>
  </si>
  <si>
    <t xml:space="preserve">Построено (реконструировано)  искусственных сооружений на автомобильных дорогах                    в 2026 году</t>
  </si>
  <si>
    <t xml:space="preserve">Реконструкция моста через реку Лозовая                на км 1+500 автодороги Головчино - Антоновка</t>
  </si>
  <si>
    <t xml:space="preserve">Построено автодорог в микрорайонах массовой жилищной застройки в 2024 году                                             </t>
  </si>
  <si>
    <t xml:space="preserve">Евтушенко С.В. </t>
  </si>
  <si>
    <t xml:space="preserve">1.3.К.1.</t>
  </si>
  <si>
    <t xml:space="preserve">Заключено соглашение о предоставлении субсидии из областного бюджета                              на строительство автодорог местного значения      и искусственных сооружений на них</t>
  </si>
  <si>
    <t xml:space="preserve">Соглашение</t>
  </si>
  <si>
    <t xml:space="preserve">1.3.К.2.</t>
  </si>
  <si>
    <t xml:space="preserve">Представлен отчет о расходах, в целях софинансирования которых предоставляется субсидия</t>
  </si>
  <si>
    <t xml:space="preserve">Отчет</t>
  </si>
  <si>
    <t xml:space="preserve">1.3.К.3.</t>
  </si>
  <si>
    <t xml:space="preserve">Представлен отчет о расходах,                                   в целях софинансирования которых предоставляется субсидия</t>
  </si>
  <si>
    <t xml:space="preserve">1.3.К.4.</t>
  </si>
  <si>
    <t xml:space="preserve">1.3.К.5.</t>
  </si>
  <si>
    <t xml:space="preserve">Представлен отчет о выполнении соглашения </t>
  </si>
  <si>
    <t xml:space="preserve">Построено автодорог в микрорайонах массовой жилищной застройки в 2025 году                                             </t>
  </si>
  <si>
    <t xml:space="preserve">Построено автодорог в микрорайонах массовой жилищной застройки в 2026 году                                             </t>
  </si>
  <si>
    <t xml:space="preserve">Заключено соглашение о предоставлении субсидии из областного бюджета                                 на строительство автодорог местного значения     и искусственных сооружений на них</t>
  </si>
  <si>
    <t xml:space="preserve">Построено сетей наружного освещения вдоль автодорог в 2024 году                                                                                       </t>
  </si>
  <si>
    <t xml:space="preserve">1.4.К.1.</t>
  </si>
  <si>
    <t xml:space="preserve">1.4.К.2.</t>
  </si>
  <si>
    <t xml:space="preserve">Сведения о государственном контракте внесены     в реестр контрактов, заключенных                          по результатам закупок</t>
  </si>
  <si>
    <t xml:space="preserve">1.4.К.3.</t>
  </si>
  <si>
    <t xml:space="preserve">1.4.К.4.</t>
  </si>
  <si>
    <t xml:space="preserve">Произведена оплата поставленных товаров, выполненных работ, оказанных услуг                   по государственному контракту</t>
  </si>
  <si>
    <t xml:space="preserve">1.4.К.5.</t>
  </si>
  <si>
    <t xml:space="preserve">Построено сетей наружного освещения вдоль автодорог в 2025 году                                                                                       </t>
  </si>
  <si>
    <t xml:space="preserve">Сведения о государственном контракте внесены    в реестр контрактов, заключенных                          по результатам закупок</t>
  </si>
  <si>
    <t xml:space="preserve">Построено сетей наружного освещения вдоль автодорог в 2026 году                                                                                    </t>
  </si>
  <si>
    <t xml:space="preserve">Сведения о государственном контракте внесены     в реестр контрактов, заключенных по результатам закупок</t>
  </si>
  <si>
    <t xml:space="preserve">Построено сетей наружного освещения вдоль автодорог в 2027 году                                                                                    </t>
  </si>
  <si>
    <t xml:space="preserve">Изготовлено проектно-сметной документации       в 2024 году</t>
  </si>
  <si>
    <t xml:space="preserve">1.5.К.1.</t>
  </si>
  <si>
    <t xml:space="preserve">1.5.К.2.</t>
  </si>
  <si>
    <t xml:space="preserve">Сведения о государственном контракте внесены    в реестр контрактов, заключенных                         по результатам закупок</t>
  </si>
  <si>
    <t xml:space="preserve">1.5.К.3.</t>
  </si>
  <si>
    <t xml:space="preserve">1.5.К.4.</t>
  </si>
  <si>
    <t xml:space="preserve">Изготовлено проектно-сметной документации        в 2025 году</t>
  </si>
  <si>
    <t xml:space="preserve">Сведения о государственном контракте внесены       в реестр контрактов, заключенных по результатам закупок</t>
  </si>
  <si>
    <t xml:space="preserve">Изготовлено проектно-сметной документации       в 2026 году</t>
  </si>
  <si>
    <t xml:space="preserve">Изготовлено проектно-сметной документации       в 2027 году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</si>
</sst>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₽_-;\-* #,##0.00\ _₽_-;_-* \-??\ _₽_-;_-@_-"/>
    <numFmt numFmtId="166" formatCode="#,##0.0"/>
    <numFmt numFmtId="167" formatCode="#,##0.000"/>
    <numFmt numFmtId="168" formatCode="0.0"/>
    <numFmt numFmtId="169" formatCode="0.000"/>
    <numFmt numFmtId="170" formatCode="0.00"/>
    <numFmt numFmtId="171" formatCode="#,##0"/>
    <numFmt numFmtId="172" formatCode="dd/mm/yyyy"/>
  </numFmts>
  <fonts count="27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2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  <font>
      <i val="true"/>
      <sz val="12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b val="true"/>
      <i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13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8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11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8" fillId="3" borderId="1" xfId="5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1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1" xfId="1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4" xfId="1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1" xfId="1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7" fillId="0" borderId="1" xfId="1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8" fillId="0" borderId="5" xfId="1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0" borderId="0" xfId="1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" xfId="5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4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1" xfId="5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5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5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7" xfId="5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5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2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5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1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72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1"/>
    <cellStyle name="Гиперссылка 2 2" xfId="22"/>
    <cellStyle name="Гиперссылка 2 2 2" xfId="23"/>
    <cellStyle name="Обычный 10" xfId="24"/>
    <cellStyle name="Обычный 10 2" xfId="25"/>
    <cellStyle name="Обычный 10 2 2" xfId="26"/>
    <cellStyle name="Обычный 11" xfId="27"/>
    <cellStyle name="Обычный 11 2" xfId="28"/>
    <cellStyle name="Обычный 11 2 2" xfId="29"/>
    <cellStyle name="Обычный 12" xfId="30"/>
    <cellStyle name="Обычный 12 2" xfId="31"/>
    <cellStyle name="Обычный 12 2 2" xfId="32"/>
    <cellStyle name="Обычный 13" xfId="33"/>
    <cellStyle name="Обычный 13 2" xfId="34"/>
    <cellStyle name="Обычный 13 2 2" xfId="35"/>
    <cellStyle name="Обычный 14" xfId="36"/>
    <cellStyle name="Обычный 14 2" xfId="37"/>
    <cellStyle name="Обычный 14 2 2" xfId="38"/>
    <cellStyle name="Обычный 15" xfId="39"/>
    <cellStyle name="Обычный 15 2" xfId="40"/>
    <cellStyle name="Обычный 16" xfId="41"/>
    <cellStyle name="Обычный 16 2" xfId="42"/>
    <cellStyle name="Обычный 16 3" xfId="43"/>
    <cellStyle name="Обычный 16 3 2" xfId="44"/>
    <cellStyle name="Обычный 17" xfId="45"/>
    <cellStyle name="Обычный 17 2" xfId="46"/>
    <cellStyle name="Обычный 17 3" xfId="47"/>
    <cellStyle name="Обычный 17 3 2" xfId="48"/>
    <cellStyle name="Обычный 18" xfId="49"/>
    <cellStyle name="Обычный 18 2" xfId="50"/>
    <cellStyle name="Обычный 18 3" xfId="51"/>
    <cellStyle name="Обычный 18 3 2" xfId="52"/>
    <cellStyle name="Обычный 19" xfId="53"/>
    <cellStyle name="Обычный 19 2" xfId="54"/>
    <cellStyle name="Обычный 2" xfId="55"/>
    <cellStyle name="Обычный 2 2" xfId="56"/>
    <cellStyle name="Обычный 2 2 2" xfId="57"/>
    <cellStyle name="Обычный 2 2 3" xfId="58"/>
    <cellStyle name="Обычный 2 2 3 2" xfId="59"/>
    <cellStyle name="Обычный 2 3" xfId="60"/>
    <cellStyle name="Обычный 2 3 2" xfId="61"/>
    <cellStyle name="Обычный 2 3 3" xfId="62"/>
    <cellStyle name="Обычный 2 3 3 2" xfId="63"/>
    <cellStyle name="Обычный 2 4" xfId="64"/>
    <cellStyle name="Обычный 2 4 2" xfId="65"/>
    <cellStyle name="Обычный 2 5" xfId="66"/>
    <cellStyle name="Обычный 2 5 2" xfId="67"/>
    <cellStyle name="Обычный 2 5 2 2" xfId="68"/>
    <cellStyle name="Обычный 2 6" xfId="69"/>
    <cellStyle name="Обычный 2 6 2" xfId="70"/>
    <cellStyle name="Обычный 2 6 3" xfId="71"/>
    <cellStyle name="Обычный 2 6 3 2" xfId="72"/>
    <cellStyle name="Обычный 2 7" xfId="73"/>
    <cellStyle name="Обычный 2 7 2" xfId="74"/>
    <cellStyle name="Обычный 2 7 3" xfId="75"/>
    <cellStyle name="Обычный 2 7 3 2" xfId="76"/>
    <cellStyle name="Обычный 2 8" xfId="77"/>
    <cellStyle name="Обычный 2 8 2" xfId="78"/>
    <cellStyle name="Обычный 2 8 2 2" xfId="79"/>
    <cellStyle name="Обычный 2 9" xfId="80"/>
    <cellStyle name="Обычный 20" xfId="81"/>
    <cellStyle name="Обычный 21_Белгородская область хотелки районов" xfId="82"/>
    <cellStyle name="Обычный 3" xfId="83"/>
    <cellStyle name="Обычный 3 2" xfId="84"/>
    <cellStyle name="Обычный 3 2 2" xfId="85"/>
    <cellStyle name="Обычный 3 2 2 2" xfId="86"/>
    <cellStyle name="Обычный 3 3" xfId="87"/>
    <cellStyle name="Обычный 3 3 2" xfId="88"/>
    <cellStyle name="Обычный 4" xfId="89"/>
    <cellStyle name="Обычный 4 2" xfId="90"/>
    <cellStyle name="Обычный 4 2 2" xfId="91"/>
    <cellStyle name="Обычный 4 2 2 2" xfId="92"/>
    <cellStyle name="Обычный 4 2 2 2 2" xfId="93"/>
    <cellStyle name="Обычный 4 2 2 2 3" xfId="94"/>
    <cellStyle name="Обычный 4 2 2 2 3 2" xfId="95"/>
    <cellStyle name="Обычный 4 2 2 3" xfId="96"/>
    <cellStyle name="Обычный 4 2 2 4" xfId="97"/>
    <cellStyle name="Обычный 4 2 2 4 2" xfId="98"/>
    <cellStyle name="Обычный 4 2 3" xfId="99"/>
    <cellStyle name="Обычный 4 2 4" xfId="100"/>
    <cellStyle name="Обычный 4 2 4 2" xfId="101"/>
    <cellStyle name="Обычный 4 3" xfId="102"/>
    <cellStyle name="Обычный 4 4" xfId="103"/>
    <cellStyle name="Обычный 4 4 2" xfId="104"/>
    <cellStyle name="Обычный 5" xfId="105"/>
    <cellStyle name="Обычный 5 2" xfId="106"/>
    <cellStyle name="Обычный 5 2 2" xfId="107"/>
    <cellStyle name="Обычный 6" xfId="108"/>
    <cellStyle name="Обычный 6 2" xfId="109"/>
    <cellStyle name="Обычный 6 2 2" xfId="110"/>
    <cellStyle name="Обычный 7" xfId="111"/>
    <cellStyle name="Обычный 7 2" xfId="112"/>
    <cellStyle name="Обычный 7 2 2" xfId="113"/>
    <cellStyle name="Обычный 8" xfId="114"/>
    <cellStyle name="Обычный 8 2" xfId="115"/>
    <cellStyle name="Обычный 8 2 2" xfId="116"/>
    <cellStyle name="Обычный 9" xfId="117"/>
    <cellStyle name="Обычный 9 2" xfId="118"/>
    <cellStyle name="Обычный 9 2 2" xfId="119"/>
    <cellStyle name="Обычный 9 2 2 2" xfId="120"/>
    <cellStyle name="Обычный 9 3" xfId="121"/>
    <cellStyle name="Обычный 9 3 2" xfId="122"/>
    <cellStyle name="Стиль 1" xfId="123"/>
    <cellStyle name="Финансовый 2" xfId="124"/>
    <cellStyle name="Финансовый 2 2" xfId="125"/>
    <cellStyle name="Финансовый 2 2 2" xfId="126"/>
    <cellStyle name="Финансовый 2 3" xfId="127"/>
    <cellStyle name="Финансовый 2 4" xfId="128"/>
    <cellStyle name="Финансовый 2 4 2" xfId="129"/>
    <cellStyle name="Финансовый 3" xfId="130"/>
    <cellStyle name="Финансовый 3 2" xfId="13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U21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90" zoomScalePageLayoutView="80" workbookViewId="0">
      <selection pane="topLeft" activeCell="A20" activeCellId="0" sqref="A20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6.14"/>
    <col collapsed="false" customWidth="true" hidden="false" outlineLevel="0" max="2" min="2" style="1" width="51.57"/>
    <col collapsed="false" customWidth="true" hidden="false" outlineLevel="0" max="3" min="3" style="1" width="18.29"/>
    <col collapsed="false" customWidth="true" hidden="false" outlineLevel="0" max="4" min="4" style="1" width="20.85"/>
    <col collapsed="false" customWidth="true" hidden="false" outlineLevel="0" max="5" min="5" style="1" width="13.29"/>
    <col collapsed="false" customWidth="true" hidden="false" outlineLevel="0" max="6" min="6" style="1" width="11.85"/>
    <col collapsed="false" customWidth="true" hidden="false" outlineLevel="0" max="7" min="7" style="1" width="9.29"/>
    <col collapsed="false" customWidth="true" hidden="false" outlineLevel="0" max="8" min="8" style="1" width="8.86"/>
    <col collapsed="false" customWidth="false" hidden="false" outlineLevel="0" max="14" min="9" style="1" width="9.14"/>
    <col collapsed="false" customWidth="true" hidden="false" outlineLevel="0" max="15" min="15" style="1" width="15.57"/>
    <col collapsed="false" customWidth="true" hidden="true" outlineLevel="0" max="17" min="16" style="1" width="19.71"/>
    <col collapsed="false" customWidth="false" hidden="false" outlineLevel="0" max="16384" min="18" style="1" width="9.14"/>
  </cols>
  <sheetData>
    <row r="1" customFormat="fals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</row>
    <row r="2" customFormat="false" ht="27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customFormat="false" ht="29.85" hidden="false" customHeight="true" outlineLevel="0" collapsed="false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</row>
    <row r="4" customFormat="false" ht="20.5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5"/>
      <c r="Q4" s="5"/>
    </row>
    <row r="5" s="9" customFormat="true" ht="36.35" hidden="false" customHeight="true" outlineLevel="0" collapsed="false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  <c r="S5" s="1"/>
      <c r="T5" s="1"/>
      <c r="U5" s="1"/>
    </row>
    <row r="6" customFormat="false" ht="24.75" hidden="false" customHeight="true" outlineLevel="0" collapsed="false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8"/>
    </row>
    <row r="7" customFormat="false" ht="27.75" hidden="false" customHeight="true" outlineLevel="0" collapsed="false">
      <c r="A7" s="11" t="s">
        <v>3</v>
      </c>
      <c r="B7" s="12" t="s">
        <v>4</v>
      </c>
      <c r="C7" s="11" t="s">
        <v>5</v>
      </c>
      <c r="D7" s="11" t="s">
        <v>6</v>
      </c>
      <c r="E7" s="11" t="s">
        <v>7</v>
      </c>
      <c r="F7" s="11" t="s">
        <v>8</v>
      </c>
      <c r="G7" s="11"/>
      <c r="H7" s="11" t="s">
        <v>9</v>
      </c>
      <c r="I7" s="11"/>
      <c r="J7" s="11"/>
      <c r="K7" s="11"/>
      <c r="L7" s="11"/>
      <c r="M7" s="11"/>
      <c r="N7" s="11"/>
      <c r="O7" s="11" t="s">
        <v>10</v>
      </c>
      <c r="P7" s="13" t="s">
        <v>11</v>
      </c>
      <c r="Q7" s="14" t="s">
        <v>12</v>
      </c>
    </row>
    <row r="8" customFormat="false" ht="34.5" hidden="false" customHeight="true" outlineLevel="0" collapsed="false">
      <c r="A8" s="11"/>
      <c r="B8" s="12"/>
      <c r="C8" s="11"/>
      <c r="D8" s="11"/>
      <c r="E8" s="11"/>
      <c r="F8" s="11" t="s">
        <v>13</v>
      </c>
      <c r="G8" s="11" t="s">
        <v>14</v>
      </c>
      <c r="H8" s="11" t="n">
        <v>2024</v>
      </c>
      <c r="I8" s="11" t="n">
        <v>2025</v>
      </c>
      <c r="J8" s="11" t="n">
        <v>2026</v>
      </c>
      <c r="K8" s="11" t="n">
        <v>2027</v>
      </c>
      <c r="L8" s="11" t="n">
        <v>2028</v>
      </c>
      <c r="M8" s="11" t="n">
        <v>2029</v>
      </c>
      <c r="N8" s="11" t="n">
        <v>2030</v>
      </c>
      <c r="O8" s="11"/>
      <c r="P8" s="13"/>
      <c r="Q8" s="14"/>
    </row>
    <row r="9" customFormat="false" ht="24.25" hidden="false" customHeight="true" outlineLevel="0" collapsed="false">
      <c r="A9" s="15" t="n">
        <v>1</v>
      </c>
      <c r="B9" s="15" t="n">
        <v>2</v>
      </c>
      <c r="C9" s="15" t="n">
        <v>3</v>
      </c>
      <c r="D9" s="15" t="n">
        <v>4</v>
      </c>
      <c r="E9" s="15" t="n">
        <v>5</v>
      </c>
      <c r="F9" s="15" t="n">
        <v>6</v>
      </c>
      <c r="G9" s="15" t="n">
        <v>7</v>
      </c>
      <c r="H9" s="15" t="n">
        <v>8</v>
      </c>
      <c r="I9" s="15" t="n">
        <v>9</v>
      </c>
      <c r="J9" s="15" t="n">
        <v>10</v>
      </c>
      <c r="K9" s="15" t="n">
        <v>11</v>
      </c>
      <c r="L9" s="15" t="n">
        <v>12</v>
      </c>
      <c r="M9" s="15" t="n">
        <v>13</v>
      </c>
      <c r="N9" s="15" t="n">
        <v>14</v>
      </c>
      <c r="O9" s="15" t="n">
        <v>15</v>
      </c>
      <c r="P9" s="16" t="n">
        <v>16</v>
      </c>
      <c r="Q9" s="17" t="n">
        <v>17</v>
      </c>
    </row>
    <row r="10" customFormat="false" ht="59.25" hidden="false" customHeight="true" outlineLevel="0" collapsed="false">
      <c r="A10" s="18" t="s">
        <v>15</v>
      </c>
      <c r="B10" s="19" t="s">
        <v>16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0"/>
      <c r="Q10" s="17"/>
    </row>
    <row r="11" customFormat="false" ht="81" hidden="false" customHeight="true" outlineLevel="0" collapsed="false">
      <c r="A11" s="21" t="s">
        <v>17</v>
      </c>
      <c r="B11" s="22" t="s">
        <v>18</v>
      </c>
      <c r="C11" s="17" t="s">
        <v>19</v>
      </c>
      <c r="D11" s="17" t="s">
        <v>20</v>
      </c>
      <c r="E11" s="23" t="s">
        <v>21</v>
      </c>
      <c r="F11" s="24" t="n">
        <f aca="false">15164.6+6360.163</f>
        <v>21524.763</v>
      </c>
      <c r="G11" s="17" t="n">
        <v>2022</v>
      </c>
      <c r="H11" s="24" t="n">
        <f aca="false">14805.8+6359.013</f>
        <v>21164.813</v>
      </c>
      <c r="I11" s="24" t="n">
        <f aca="false">H11+I14+I16+I17</f>
        <v>21195.937</v>
      </c>
      <c r="J11" s="24" t="n">
        <f aca="false">I11+J14+J16+J17</f>
        <v>21219.857</v>
      </c>
      <c r="K11" s="24" t="n">
        <f aca="false">J11+K14+K17</f>
        <v>21219.857</v>
      </c>
      <c r="L11" s="24" t="n">
        <f aca="false">K11+L14+L17</f>
        <v>21225.114</v>
      </c>
      <c r="M11" s="24" t="n">
        <f aca="false">L11+M14+M17</f>
        <v>21243.427</v>
      </c>
      <c r="N11" s="24" t="n">
        <f aca="false">M11+N14+N17</f>
        <v>21277.953</v>
      </c>
      <c r="O11" s="17" t="s">
        <v>22</v>
      </c>
      <c r="P11" s="16" t="s">
        <v>23</v>
      </c>
      <c r="Q11" s="17" t="s">
        <v>24</v>
      </c>
      <c r="S11" s="24" t="n">
        <v>14805.8</v>
      </c>
      <c r="U11" s="25" t="n">
        <f aca="false">N11-H11</f>
        <v>113.139999999999</v>
      </c>
    </row>
    <row r="12" customFormat="false" ht="94.5" hidden="false" customHeight="true" outlineLevel="0" collapsed="false">
      <c r="A12" s="21" t="s">
        <v>25</v>
      </c>
      <c r="B12" s="22" t="s">
        <v>26</v>
      </c>
      <c r="C12" s="17" t="s">
        <v>19</v>
      </c>
      <c r="D12" s="17" t="s">
        <v>20</v>
      </c>
      <c r="E12" s="23" t="s">
        <v>21</v>
      </c>
      <c r="F12" s="26" t="n">
        <v>42.6</v>
      </c>
      <c r="G12" s="17" t="n">
        <v>2022</v>
      </c>
      <c r="H12" s="26" t="n">
        <v>0.4</v>
      </c>
      <c r="I12" s="26" t="n">
        <f aca="false">I13+I16+I17</f>
        <v>31.737</v>
      </c>
      <c r="J12" s="26" t="n">
        <f aca="false">J13+J16+J17</f>
        <v>23.92</v>
      </c>
      <c r="K12" s="26" t="n">
        <f aca="false">K13+K16+K17</f>
        <v>3.309</v>
      </c>
      <c r="L12" s="26" t="n">
        <f aca="false">L13+L16+L17</f>
        <v>7.763</v>
      </c>
      <c r="M12" s="26" t="n">
        <f aca="false">M13+M16+M17</f>
        <v>18.313</v>
      </c>
      <c r="N12" s="26" t="n">
        <f aca="false">N13+N16+N17</f>
        <v>37.506</v>
      </c>
      <c r="O12" s="27" t="s">
        <v>27</v>
      </c>
      <c r="P12" s="16" t="s">
        <v>23</v>
      </c>
      <c r="Q12" s="17" t="s">
        <v>24</v>
      </c>
    </row>
    <row r="13" customFormat="false" ht="94.5" hidden="true" customHeight="true" outlineLevel="0" collapsed="false">
      <c r="A13" s="21" t="s">
        <v>17</v>
      </c>
      <c r="B13" s="22" t="s">
        <v>28</v>
      </c>
      <c r="C13" s="17" t="s">
        <v>29</v>
      </c>
      <c r="D13" s="17" t="s">
        <v>30</v>
      </c>
      <c r="E13" s="23" t="s">
        <v>31</v>
      </c>
      <c r="F13" s="17" t="n">
        <v>4.2</v>
      </c>
      <c r="G13" s="17" t="n">
        <v>2022</v>
      </c>
      <c r="H13" s="17"/>
      <c r="I13" s="17" t="n">
        <v>0.613</v>
      </c>
      <c r="J13" s="17"/>
      <c r="K13" s="17" t="n">
        <v>3.309</v>
      </c>
      <c r="L13" s="17" t="n">
        <f aca="false">6.372+1.391</f>
        <v>7.763</v>
      </c>
      <c r="M13" s="17" t="n">
        <v>18.313</v>
      </c>
      <c r="N13" s="17" t="n">
        <v>37.506</v>
      </c>
      <c r="O13" s="27" t="s">
        <v>32</v>
      </c>
      <c r="P13" s="27" t="s">
        <v>32</v>
      </c>
      <c r="Q13" s="17" t="s">
        <v>24</v>
      </c>
      <c r="R13" s="1" t="n">
        <f aca="false">H13+I13+J13+K13+L13+M13+N13</f>
        <v>67.504</v>
      </c>
      <c r="T13" s="1" t="n">
        <f aca="false">R13+R16</f>
        <v>122.948</v>
      </c>
    </row>
    <row r="14" customFormat="false" ht="94.5" hidden="true" customHeight="true" outlineLevel="0" collapsed="false">
      <c r="A14" s="21"/>
      <c r="B14" s="28" t="s">
        <v>33</v>
      </c>
      <c r="C14" s="29"/>
      <c r="D14" s="29"/>
      <c r="E14" s="30"/>
      <c r="F14" s="29"/>
      <c r="G14" s="29"/>
      <c r="H14" s="29"/>
      <c r="I14" s="29"/>
      <c r="J14" s="29"/>
      <c r="K14" s="29"/>
      <c r="L14" s="31" t="n">
        <f aca="false">1.564+3.693</f>
        <v>5.257</v>
      </c>
      <c r="M14" s="17" t="n">
        <v>18.313</v>
      </c>
      <c r="N14" s="29" t="n">
        <f aca="false">16.179+7.287+11.06</f>
        <v>34.526</v>
      </c>
      <c r="O14" s="27"/>
      <c r="P14" s="27"/>
      <c r="Q14" s="17"/>
      <c r="R14" s="1" t="n">
        <f aca="false">H14+I14+J14+K14+L14+M14+N14</f>
        <v>58.096</v>
      </c>
    </row>
    <row r="15" customFormat="false" ht="94.5" hidden="true" customHeight="true" outlineLevel="0" collapsed="false">
      <c r="A15" s="21" t="s">
        <v>25</v>
      </c>
      <c r="B15" s="32" t="s">
        <v>34</v>
      </c>
      <c r="C15" s="17" t="s">
        <v>29</v>
      </c>
      <c r="D15" s="17" t="s">
        <v>30</v>
      </c>
      <c r="E15" s="23" t="s">
        <v>35</v>
      </c>
      <c r="F15" s="17"/>
      <c r="G15" s="17" t="n">
        <v>2022</v>
      </c>
      <c r="H15" s="17" t="n">
        <v>13.75</v>
      </c>
      <c r="I15" s="17" t="n">
        <v>24.72</v>
      </c>
      <c r="J15" s="17" t="n">
        <v>50.26</v>
      </c>
      <c r="K15" s="17"/>
      <c r="L15" s="33" t="n">
        <v>105.6</v>
      </c>
      <c r="M15" s="17"/>
      <c r="N15" s="34"/>
      <c r="O15" s="27" t="s">
        <v>32</v>
      </c>
      <c r="P15" s="27" t="s">
        <v>32</v>
      </c>
      <c r="Q15" s="17" t="s">
        <v>24</v>
      </c>
    </row>
    <row r="16" s="34" customFormat="true" ht="94.5" hidden="true" customHeight="true" outlineLevel="0" collapsed="false">
      <c r="A16" s="21" t="s">
        <v>36</v>
      </c>
      <c r="B16" s="35" t="s">
        <v>37</v>
      </c>
      <c r="C16" s="29" t="s">
        <v>29</v>
      </c>
      <c r="D16" s="29" t="s">
        <v>30</v>
      </c>
      <c r="E16" s="30" t="s">
        <v>31</v>
      </c>
      <c r="F16" s="36" t="n">
        <v>4.102</v>
      </c>
      <c r="G16" s="29" t="n">
        <v>2023</v>
      </c>
      <c r="H16" s="29" t="n">
        <v>0.4</v>
      </c>
      <c r="I16" s="29" t="n">
        <v>31.124</v>
      </c>
      <c r="J16" s="31" t="n">
        <v>23.92</v>
      </c>
      <c r="K16" s="36"/>
      <c r="L16" s="36"/>
      <c r="M16" s="36"/>
      <c r="N16" s="36"/>
      <c r="O16" s="27" t="s">
        <v>32</v>
      </c>
      <c r="P16" s="17" t="s">
        <v>23</v>
      </c>
      <c r="Q16" s="17" t="s">
        <v>24</v>
      </c>
      <c r="R16" s="1" t="n">
        <f aca="false">H16+I16+J16+K16+L16+M16+N16</f>
        <v>55.444</v>
      </c>
    </row>
    <row r="17" s="34" customFormat="true" ht="94.5" hidden="true" customHeight="true" outlineLevel="0" collapsed="false">
      <c r="A17" s="21" t="s">
        <v>38</v>
      </c>
      <c r="B17" s="28" t="s">
        <v>39</v>
      </c>
      <c r="C17" s="29" t="s">
        <v>29</v>
      </c>
      <c r="D17" s="29" t="s">
        <v>30</v>
      </c>
      <c r="E17" s="30" t="s">
        <v>31</v>
      </c>
      <c r="F17" s="36" t="n">
        <v>5.9585</v>
      </c>
      <c r="G17" s="29" t="n">
        <v>2022</v>
      </c>
      <c r="H17" s="29"/>
      <c r="I17" s="29"/>
      <c r="J17" s="29"/>
      <c r="K17" s="29"/>
      <c r="L17" s="29"/>
      <c r="M17" s="29"/>
      <c r="N17" s="29"/>
      <c r="O17" s="27" t="s">
        <v>32</v>
      </c>
      <c r="P17" s="17" t="s">
        <v>23</v>
      </c>
      <c r="Q17" s="17" t="s">
        <v>24</v>
      </c>
    </row>
    <row r="18" customFormat="false" ht="94.5" hidden="true" customHeight="true" outlineLevel="0" collapsed="false">
      <c r="A18" s="21" t="s">
        <v>40</v>
      </c>
      <c r="B18" s="22" t="s">
        <v>41</v>
      </c>
      <c r="C18" s="17" t="s">
        <v>29</v>
      </c>
      <c r="D18" s="17" t="s">
        <v>30</v>
      </c>
      <c r="E18" s="23" t="s">
        <v>42</v>
      </c>
      <c r="F18" s="27" t="n">
        <v>77.7</v>
      </c>
      <c r="G18" s="17" t="n">
        <v>2023</v>
      </c>
      <c r="H18" s="17"/>
      <c r="I18" s="17"/>
      <c r="J18" s="17"/>
      <c r="K18" s="17"/>
      <c r="L18" s="17"/>
      <c r="M18" s="17"/>
      <c r="N18" s="17"/>
      <c r="O18" s="27" t="s">
        <v>32</v>
      </c>
      <c r="P18" s="17" t="s">
        <v>23</v>
      </c>
      <c r="Q18" s="17" t="s">
        <v>24</v>
      </c>
    </row>
    <row r="19" customFormat="false" ht="94.5" hidden="true" customHeight="true" outlineLevel="0" collapsed="false">
      <c r="A19" s="21" t="s">
        <v>38</v>
      </c>
      <c r="B19" s="37" t="s">
        <v>43</v>
      </c>
      <c r="C19" s="17" t="s">
        <v>29</v>
      </c>
      <c r="D19" s="17" t="s">
        <v>30</v>
      </c>
      <c r="E19" s="27" t="s">
        <v>44</v>
      </c>
      <c r="F19" s="27" t="n">
        <v>12</v>
      </c>
      <c r="G19" s="27" t="n">
        <v>2022</v>
      </c>
      <c r="H19" s="27" t="n">
        <v>5</v>
      </c>
      <c r="I19" s="27" t="n">
        <v>5</v>
      </c>
      <c r="J19" s="27" t="n">
        <v>5</v>
      </c>
      <c r="K19" s="27" t="n">
        <v>5</v>
      </c>
      <c r="L19" s="27" t="n">
        <v>5</v>
      </c>
      <c r="M19" s="27" t="n">
        <v>5</v>
      </c>
      <c r="N19" s="27" t="n">
        <v>5</v>
      </c>
      <c r="O19" s="27" t="s">
        <v>32</v>
      </c>
      <c r="P19" s="27" t="s">
        <v>32</v>
      </c>
      <c r="Q19" s="17" t="s">
        <v>24</v>
      </c>
    </row>
    <row r="20" customFormat="false" ht="94.5" hidden="false" customHeight="true" outlineLevel="0" collapsed="false">
      <c r="A20" s="8"/>
    </row>
    <row r="21" customFormat="false" ht="94.5" hidden="false" customHeight="true" outlineLevel="0" collapsed="false"/>
  </sheetData>
  <mergeCells count="15">
    <mergeCell ref="A2:Q2"/>
    <mergeCell ref="A3:O3"/>
    <mergeCell ref="A4:O4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  <mergeCell ref="Q7:Q8"/>
    <mergeCell ref="B10:O10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100" fitToWidth="1" fitToHeight="1" pageOrder="downThenOver" orientation="landscape" blackAndWhite="false" draft="false" cellComments="none" firstPageNumber="22" useFirstPageNumber="tru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AJ55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J55" activeCellId="0" sqref="J55"/>
    </sheetView>
  </sheetViews>
  <sheetFormatPr defaultColWidth="9.1484375" defaultRowHeight="15" zeroHeight="false" outlineLevelRow="0" outlineLevelCol="0"/>
  <cols>
    <col collapsed="false" customWidth="true" hidden="false" outlineLevel="0" max="1" min="1" style="38" width="5.29"/>
    <col collapsed="false" customWidth="true" hidden="false" outlineLevel="0" max="2" min="2" style="38" width="50.71"/>
    <col collapsed="false" customWidth="true" hidden="false" outlineLevel="0" max="3" min="3" style="38" width="19.14"/>
    <col collapsed="false" customWidth="true" hidden="false" outlineLevel="0" max="4" min="4" style="38" width="14.14"/>
    <col collapsed="false" customWidth="true" hidden="false" outlineLevel="0" max="5" min="5" style="38" width="13.57"/>
    <col collapsed="false" customWidth="true" hidden="false" outlineLevel="0" max="6" min="6" style="38" width="12.15"/>
    <col collapsed="false" customWidth="true" hidden="false" outlineLevel="0" max="7" min="7" style="38" width="11.85"/>
    <col collapsed="false" customWidth="true" hidden="false" outlineLevel="0" max="8" min="8" style="38" width="14.57"/>
    <col collapsed="false" customWidth="true" hidden="false" outlineLevel="0" max="9" min="9" style="38" width="12"/>
    <col collapsed="false" customWidth="true" hidden="false" outlineLevel="0" max="10" min="10" style="38" width="14"/>
    <col collapsed="false" customWidth="true" hidden="false" outlineLevel="0" max="11" min="11" style="38" width="11.14"/>
    <col collapsed="false" customWidth="false" hidden="false" outlineLevel="0" max="16384" min="12" style="38" width="9.14"/>
  </cols>
  <sheetData>
    <row r="1" s="1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39"/>
    </row>
    <row r="2" customFormat="false" ht="33" hidden="false" customHeight="true" outlineLevel="0" collapsed="false">
      <c r="A2" s="3" t="s">
        <v>45</v>
      </c>
      <c r="B2" s="3"/>
      <c r="C2" s="3"/>
      <c r="D2" s="3"/>
      <c r="E2" s="3"/>
      <c r="F2" s="3"/>
      <c r="G2" s="3"/>
      <c r="H2" s="3"/>
      <c r="I2" s="3"/>
      <c r="J2" s="3"/>
      <c r="K2" s="3"/>
      <c r="L2" s="40"/>
    </row>
    <row r="3" customFormat="false" ht="16.5" hidden="false" customHeight="true" outlineLevel="0" collapsed="false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0"/>
    </row>
    <row r="4" customFormat="false" ht="30.75" hidden="false" customHeight="true" outlineLevel="0" collapsed="false">
      <c r="A4" s="11" t="s">
        <v>46</v>
      </c>
      <c r="B4" s="11" t="s">
        <v>47</v>
      </c>
      <c r="C4" s="11" t="s">
        <v>8</v>
      </c>
      <c r="D4" s="11"/>
      <c r="E4" s="11" t="s">
        <v>48</v>
      </c>
      <c r="F4" s="11"/>
      <c r="G4" s="11"/>
      <c r="H4" s="11"/>
      <c r="I4" s="11"/>
      <c r="J4" s="11"/>
      <c r="K4" s="11"/>
    </row>
    <row r="5" customFormat="false" ht="30" hidden="false" customHeight="true" outlineLevel="0" collapsed="false">
      <c r="A5" s="11"/>
      <c r="B5" s="11"/>
      <c r="C5" s="11" t="s">
        <v>13</v>
      </c>
      <c r="D5" s="11" t="s">
        <v>14</v>
      </c>
      <c r="E5" s="11" t="s">
        <v>49</v>
      </c>
      <c r="F5" s="11" t="s">
        <v>50</v>
      </c>
      <c r="G5" s="11" t="s">
        <v>51</v>
      </c>
      <c r="H5" s="11" t="s">
        <v>52</v>
      </c>
      <c r="I5" s="11" t="s">
        <v>53</v>
      </c>
      <c r="J5" s="11" t="s">
        <v>54</v>
      </c>
      <c r="K5" s="11" t="s">
        <v>55</v>
      </c>
      <c r="L5" s="42"/>
      <c r="M5" s="42"/>
      <c r="N5" s="42"/>
      <c r="O5" s="42"/>
      <c r="P5" s="42"/>
      <c r="Q5" s="42"/>
    </row>
    <row r="6" customFormat="false" ht="18" hidden="false" customHeight="true" outlineLevel="0" collapsed="false">
      <c r="A6" s="15" t="n">
        <v>1</v>
      </c>
      <c r="B6" s="15" t="n">
        <v>2</v>
      </c>
      <c r="C6" s="15" t="n">
        <v>3</v>
      </c>
      <c r="D6" s="15" t="n">
        <v>4</v>
      </c>
      <c r="E6" s="15" t="n">
        <v>5</v>
      </c>
      <c r="F6" s="15" t="n">
        <v>6</v>
      </c>
      <c r="G6" s="15" t="n">
        <v>7</v>
      </c>
      <c r="H6" s="15" t="n">
        <v>8</v>
      </c>
      <c r="I6" s="15" t="n">
        <v>9</v>
      </c>
      <c r="J6" s="15" t="n">
        <v>10</v>
      </c>
      <c r="K6" s="15" t="n">
        <v>11</v>
      </c>
      <c r="L6" s="42"/>
      <c r="M6" s="42"/>
      <c r="N6" s="42"/>
      <c r="O6" s="42"/>
      <c r="P6" s="42"/>
      <c r="Q6" s="42"/>
    </row>
    <row r="7" customFormat="false" ht="36" hidden="false" customHeight="true" outlineLevel="0" collapsed="false">
      <c r="A7" s="11" t="s">
        <v>15</v>
      </c>
      <c r="B7" s="18" t="s">
        <v>16</v>
      </c>
      <c r="C7" s="18"/>
      <c r="D7" s="18"/>
      <c r="E7" s="18"/>
      <c r="F7" s="18"/>
      <c r="G7" s="18"/>
      <c r="H7" s="18"/>
      <c r="I7" s="18"/>
      <c r="J7" s="18"/>
      <c r="K7" s="18"/>
      <c r="L7" s="43"/>
      <c r="M7" s="44"/>
      <c r="N7" s="45"/>
      <c r="O7" s="44"/>
      <c r="P7" s="44"/>
      <c r="Q7" s="42"/>
    </row>
    <row r="8" customFormat="false" ht="23.25" hidden="false" customHeight="true" outlineLevel="0" collapsed="false">
      <c r="A8" s="14"/>
      <c r="B8" s="21" t="s">
        <v>56</v>
      </c>
      <c r="C8" s="26"/>
      <c r="D8" s="17"/>
      <c r="E8" s="26" t="n">
        <f aca="false">SUM(E9:E30)</f>
        <v>0.38</v>
      </c>
      <c r="F8" s="26" t="n">
        <f aca="false">SUM(F9:F30)</f>
        <v>31.124</v>
      </c>
      <c r="G8" s="26" t="n">
        <f aca="false">SUM(G9:G30)</f>
        <v>23.92</v>
      </c>
      <c r="H8" s="26"/>
      <c r="I8" s="26"/>
      <c r="J8" s="26"/>
      <c r="K8" s="26"/>
      <c r="L8" s="42"/>
      <c r="M8" s="42"/>
      <c r="N8" s="42"/>
      <c r="O8" s="42"/>
      <c r="P8" s="42"/>
      <c r="Q8" s="42"/>
    </row>
    <row r="9" customFormat="false" ht="26.25" hidden="true" customHeight="true" outlineLevel="0" collapsed="false">
      <c r="A9" s="14" t="s">
        <v>57</v>
      </c>
      <c r="B9" s="46" t="s">
        <v>58</v>
      </c>
      <c r="C9" s="47"/>
      <c r="D9" s="14"/>
      <c r="E9" s="48"/>
      <c r="F9" s="17"/>
      <c r="G9" s="17"/>
      <c r="H9" s="17"/>
      <c r="I9" s="17"/>
      <c r="J9" s="17"/>
      <c r="K9" s="17"/>
    </row>
    <row r="10" customFormat="false" ht="27.75" hidden="false" customHeight="true" outlineLevel="0" collapsed="false">
      <c r="A10" s="14" t="s">
        <v>57</v>
      </c>
      <c r="B10" s="46" t="s">
        <v>59</v>
      </c>
      <c r="C10" s="47" t="s">
        <v>24</v>
      </c>
      <c r="D10" s="14" t="n">
        <v>2022</v>
      </c>
      <c r="E10" s="48"/>
      <c r="F10" s="49" t="n">
        <v>28.679</v>
      </c>
      <c r="G10" s="49" t="n">
        <v>23.92</v>
      </c>
      <c r="H10" s="17"/>
      <c r="I10" s="17"/>
      <c r="J10" s="17"/>
      <c r="K10" s="17"/>
    </row>
    <row r="11" customFormat="false" ht="36" hidden="true" customHeight="true" outlineLevel="0" collapsed="false">
      <c r="A11" s="14" t="s">
        <v>60</v>
      </c>
      <c r="B11" s="50" t="s">
        <v>61</v>
      </c>
      <c r="C11" s="47"/>
      <c r="D11" s="14"/>
      <c r="E11" s="48"/>
      <c r="F11" s="17"/>
      <c r="G11" s="17"/>
      <c r="H11" s="17"/>
      <c r="I11" s="17"/>
      <c r="J11" s="17"/>
      <c r="K11" s="17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</row>
    <row r="12" customFormat="false" ht="36" hidden="true" customHeight="true" outlineLevel="0" collapsed="false">
      <c r="A12" s="14" t="s">
        <v>62</v>
      </c>
      <c r="B12" s="50" t="s">
        <v>63</v>
      </c>
      <c r="C12" s="47"/>
      <c r="D12" s="14"/>
      <c r="E12" s="48"/>
      <c r="F12" s="17"/>
      <c r="G12" s="17"/>
      <c r="H12" s="17"/>
      <c r="I12" s="17"/>
      <c r="J12" s="17"/>
      <c r="K12" s="17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</row>
    <row r="13" customFormat="false" ht="36" hidden="true" customHeight="true" outlineLevel="0" collapsed="false">
      <c r="A13" s="14" t="s">
        <v>64</v>
      </c>
      <c r="B13" s="46" t="s">
        <v>65</v>
      </c>
      <c r="C13" s="49"/>
      <c r="D13" s="14"/>
      <c r="E13" s="51"/>
      <c r="F13" s="17"/>
      <c r="G13" s="17"/>
      <c r="H13" s="17"/>
      <c r="I13" s="17"/>
      <c r="J13" s="17"/>
      <c r="K13" s="17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</row>
    <row r="14" customFormat="false" ht="36" hidden="true" customHeight="true" outlineLevel="0" collapsed="false">
      <c r="A14" s="14" t="s">
        <v>66</v>
      </c>
      <c r="B14" s="46" t="s">
        <v>67</v>
      </c>
      <c r="C14" s="49"/>
      <c r="D14" s="14"/>
      <c r="E14" s="48"/>
      <c r="F14" s="17"/>
      <c r="G14" s="17"/>
      <c r="H14" s="17"/>
      <c r="I14" s="17"/>
      <c r="J14" s="17"/>
      <c r="K14" s="17"/>
      <c r="T14" s="42"/>
      <c r="U14" s="52"/>
      <c r="V14" s="43"/>
      <c r="W14" s="44"/>
      <c r="X14" s="45"/>
      <c r="Y14" s="44"/>
      <c r="Z14" s="44"/>
      <c r="AA14" s="44"/>
      <c r="AB14" s="44"/>
      <c r="AC14" s="44"/>
      <c r="AD14" s="44"/>
      <c r="AE14" s="44"/>
      <c r="AF14" s="42"/>
      <c r="AG14" s="42"/>
      <c r="AH14" s="42"/>
      <c r="AI14" s="42"/>
      <c r="AJ14" s="42"/>
    </row>
    <row r="15" customFormat="false" ht="36" hidden="true" customHeight="true" outlineLevel="0" collapsed="false">
      <c r="A15" s="14" t="s">
        <v>68</v>
      </c>
      <c r="B15" s="46" t="s">
        <v>69</v>
      </c>
      <c r="C15" s="49"/>
      <c r="D15" s="14"/>
      <c r="E15" s="48"/>
      <c r="F15" s="17"/>
      <c r="G15" s="17"/>
      <c r="H15" s="17"/>
      <c r="I15" s="17"/>
      <c r="J15" s="17"/>
      <c r="K15" s="17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</row>
    <row r="16" customFormat="false" ht="36" hidden="true" customHeight="true" outlineLevel="0" collapsed="false">
      <c r="A16" s="14" t="s">
        <v>70</v>
      </c>
      <c r="B16" s="50" t="s">
        <v>71</v>
      </c>
      <c r="C16" s="49"/>
      <c r="D16" s="14"/>
      <c r="E16" s="51"/>
      <c r="F16" s="17"/>
      <c r="G16" s="17"/>
      <c r="H16" s="17"/>
      <c r="I16" s="17"/>
      <c r="J16" s="17"/>
      <c r="K16" s="17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</row>
    <row r="17" customFormat="false" ht="36" hidden="true" customHeight="true" outlineLevel="0" collapsed="false">
      <c r="A17" s="14" t="s">
        <v>72</v>
      </c>
      <c r="B17" s="46" t="s">
        <v>73</v>
      </c>
      <c r="C17" s="49"/>
      <c r="D17" s="14"/>
      <c r="E17" s="47"/>
      <c r="F17" s="17"/>
      <c r="G17" s="17"/>
      <c r="H17" s="17"/>
      <c r="I17" s="17"/>
      <c r="J17" s="17"/>
      <c r="K17" s="17"/>
    </row>
    <row r="18" customFormat="false" ht="36" hidden="true" customHeight="true" outlineLevel="0" collapsed="false">
      <c r="A18" s="14" t="s">
        <v>74</v>
      </c>
      <c r="B18" s="50" t="s">
        <v>75</v>
      </c>
      <c r="C18" s="49"/>
      <c r="D18" s="14"/>
      <c r="E18" s="47"/>
      <c r="F18" s="17"/>
      <c r="G18" s="17"/>
      <c r="H18" s="17"/>
      <c r="I18" s="17"/>
      <c r="J18" s="17"/>
      <c r="K18" s="17"/>
    </row>
    <row r="19" customFormat="false" ht="36" hidden="true" customHeight="true" outlineLevel="0" collapsed="false">
      <c r="A19" s="14" t="s">
        <v>76</v>
      </c>
      <c r="B19" s="46" t="s">
        <v>77</v>
      </c>
      <c r="C19" s="49"/>
      <c r="D19" s="14"/>
      <c r="E19" s="49"/>
      <c r="F19" s="17"/>
      <c r="G19" s="17"/>
      <c r="H19" s="17"/>
      <c r="I19" s="17"/>
      <c r="J19" s="17"/>
      <c r="K19" s="17"/>
    </row>
    <row r="20" customFormat="false" ht="36" hidden="true" customHeight="true" outlineLevel="0" collapsed="false">
      <c r="A20" s="14" t="s">
        <v>78</v>
      </c>
      <c r="B20" s="53" t="s">
        <v>79</v>
      </c>
      <c r="C20" s="49"/>
      <c r="D20" s="14"/>
      <c r="E20" s="49"/>
      <c r="F20" s="17"/>
      <c r="G20" s="17"/>
      <c r="H20" s="17"/>
      <c r="I20" s="17"/>
      <c r="J20" s="17"/>
      <c r="K20" s="17"/>
    </row>
    <row r="21" customFormat="false" ht="36" hidden="true" customHeight="true" outlineLevel="0" collapsed="false">
      <c r="A21" s="14" t="s">
        <v>80</v>
      </c>
      <c r="B21" s="46" t="s">
        <v>81</v>
      </c>
      <c r="C21" s="51"/>
      <c r="D21" s="14"/>
      <c r="E21" s="48"/>
      <c r="F21" s="17"/>
      <c r="G21" s="17"/>
      <c r="H21" s="17"/>
      <c r="I21" s="17"/>
      <c r="J21" s="17"/>
      <c r="K21" s="17"/>
    </row>
    <row r="22" customFormat="false" ht="36" hidden="true" customHeight="true" outlineLevel="0" collapsed="false">
      <c r="A22" s="14" t="s">
        <v>82</v>
      </c>
      <c r="B22" s="46" t="s">
        <v>83</v>
      </c>
      <c r="C22" s="49"/>
      <c r="D22" s="14"/>
      <c r="E22" s="47"/>
      <c r="F22" s="17"/>
      <c r="G22" s="17"/>
      <c r="H22" s="17"/>
      <c r="I22" s="17"/>
      <c r="J22" s="17"/>
      <c r="K22" s="17"/>
    </row>
    <row r="23" customFormat="false" ht="27.75" hidden="true" customHeight="true" outlineLevel="0" collapsed="false">
      <c r="A23" s="14" t="s">
        <v>84</v>
      </c>
      <c r="B23" s="53" t="s">
        <v>85</v>
      </c>
      <c r="C23" s="47"/>
      <c r="D23" s="14"/>
      <c r="E23" s="54"/>
      <c r="F23" s="17"/>
      <c r="G23" s="17"/>
      <c r="H23" s="17"/>
      <c r="I23" s="17"/>
      <c r="J23" s="17"/>
      <c r="K23" s="17"/>
    </row>
    <row r="24" customFormat="false" ht="36" hidden="true" customHeight="true" outlineLevel="0" collapsed="false">
      <c r="A24" s="14" t="s">
        <v>86</v>
      </c>
      <c r="B24" s="46" t="s">
        <v>87</v>
      </c>
      <c r="C24" s="47"/>
      <c r="D24" s="14"/>
      <c r="E24" s="48"/>
      <c r="F24" s="17"/>
      <c r="G24" s="17"/>
      <c r="H24" s="17"/>
      <c r="I24" s="17"/>
      <c r="J24" s="17"/>
      <c r="K24" s="17"/>
    </row>
    <row r="25" customFormat="false" ht="36" hidden="false" customHeight="true" outlineLevel="0" collapsed="false">
      <c r="A25" s="14" t="s">
        <v>88</v>
      </c>
      <c r="B25" s="46" t="s">
        <v>89</v>
      </c>
      <c r="C25" s="47" t="s">
        <v>24</v>
      </c>
      <c r="D25" s="14" t="n">
        <v>2022</v>
      </c>
      <c r="E25" s="51"/>
      <c r="F25" s="47" t="n">
        <v>2.25</v>
      </c>
      <c r="G25" s="17"/>
      <c r="H25" s="17"/>
      <c r="I25" s="17"/>
      <c r="J25" s="17"/>
      <c r="K25" s="17"/>
    </row>
    <row r="26" customFormat="false" ht="36" hidden="true" customHeight="true" outlineLevel="0" collapsed="false">
      <c r="A26" s="14" t="s">
        <v>90</v>
      </c>
      <c r="B26" s="46" t="s">
        <v>91</v>
      </c>
      <c r="C26" s="47"/>
      <c r="D26" s="14"/>
      <c r="E26" s="48"/>
      <c r="F26" s="48"/>
      <c r="G26" s="17"/>
      <c r="H26" s="17"/>
      <c r="I26" s="17"/>
      <c r="J26" s="17"/>
      <c r="K26" s="17"/>
    </row>
    <row r="27" customFormat="false" ht="36" hidden="true" customHeight="true" outlineLevel="0" collapsed="false">
      <c r="A27" s="14" t="s">
        <v>92</v>
      </c>
      <c r="B27" s="46" t="s">
        <v>93</v>
      </c>
      <c r="C27" s="49"/>
      <c r="D27" s="14"/>
      <c r="E27" s="55"/>
      <c r="F27" s="17"/>
      <c r="G27" s="17"/>
      <c r="H27" s="17"/>
      <c r="I27" s="17"/>
      <c r="J27" s="17"/>
      <c r="K27" s="17"/>
    </row>
    <row r="28" customFormat="false" ht="27.75" hidden="true" customHeight="true" outlineLevel="0" collapsed="false">
      <c r="A28" s="14" t="s">
        <v>94</v>
      </c>
      <c r="B28" s="46" t="s">
        <v>95</v>
      </c>
      <c r="C28" s="49"/>
      <c r="D28" s="14"/>
      <c r="E28" s="51"/>
      <c r="F28" s="17"/>
      <c r="G28" s="17"/>
      <c r="H28" s="17"/>
      <c r="I28" s="17"/>
      <c r="J28" s="17"/>
      <c r="K28" s="17"/>
    </row>
    <row r="29" customFormat="false" ht="29.25" hidden="true" customHeight="true" outlineLevel="0" collapsed="false">
      <c r="A29" s="14" t="s">
        <v>96</v>
      </c>
      <c r="B29" s="53" t="s">
        <v>97</v>
      </c>
      <c r="C29" s="49"/>
      <c r="D29" s="14"/>
      <c r="E29" s="55"/>
      <c r="F29" s="17"/>
      <c r="G29" s="17"/>
      <c r="H29" s="17"/>
      <c r="I29" s="17"/>
      <c r="J29" s="17"/>
      <c r="K29" s="17"/>
    </row>
    <row r="30" customFormat="false" ht="28.5" hidden="false" customHeight="true" outlineLevel="0" collapsed="false">
      <c r="A30" s="14" t="s">
        <v>60</v>
      </c>
      <c r="B30" s="53" t="s">
        <v>98</v>
      </c>
      <c r="C30" s="49" t="n">
        <v>0.15</v>
      </c>
      <c r="D30" s="14" t="n">
        <v>2022</v>
      </c>
      <c r="E30" s="56" t="n">
        <v>0.38</v>
      </c>
      <c r="F30" s="49" t="n">
        <v>0.195</v>
      </c>
      <c r="G30" s="17"/>
      <c r="H30" s="17"/>
      <c r="I30" s="17"/>
      <c r="J30" s="17"/>
      <c r="K30" s="17"/>
    </row>
    <row r="31" customFormat="false" ht="15" hidden="false" customHeight="true" outlineLevel="0" collapsed="false">
      <c r="A31" s="43"/>
      <c r="B31" s="57"/>
      <c r="C31" s="58"/>
      <c r="D31" s="45"/>
      <c r="E31" s="58"/>
      <c r="F31" s="45"/>
      <c r="G31" s="45"/>
      <c r="H31" s="45"/>
      <c r="I31" s="45"/>
      <c r="J31" s="45"/>
      <c r="K31" s="45"/>
    </row>
    <row r="32" customFormat="false" ht="24.75" hidden="false" customHeight="true" outlineLevel="0" collapsed="false">
      <c r="A32" s="59" t="s">
        <v>99</v>
      </c>
      <c r="B32" s="60" t="s">
        <v>100</v>
      </c>
      <c r="C32" s="60"/>
      <c r="D32" s="60"/>
      <c r="E32" s="60"/>
      <c r="F32" s="60"/>
      <c r="G32" s="60"/>
      <c r="H32" s="60"/>
      <c r="I32" s="60"/>
      <c r="J32" s="60"/>
      <c r="K32" s="60"/>
    </row>
    <row r="33" customFormat="false" ht="15" hidden="false" customHeight="true" outlineLevel="0" collapsed="false">
      <c r="A33" s="43"/>
      <c r="B33" s="61"/>
      <c r="C33" s="45"/>
      <c r="D33" s="45"/>
      <c r="E33" s="45"/>
      <c r="F33" s="45"/>
      <c r="G33" s="45"/>
      <c r="H33" s="45"/>
      <c r="I33" s="45"/>
      <c r="J33" s="45"/>
      <c r="K33" s="45"/>
    </row>
    <row r="55" customFormat="false" ht="15" hidden="false" customHeight="false" outlineLevel="0" collapsed="false">
      <c r="J55" s="38" t="s">
        <v>101</v>
      </c>
    </row>
  </sheetData>
  <mergeCells count="7">
    <mergeCell ref="A2:K2"/>
    <mergeCell ref="A4:A5"/>
    <mergeCell ref="B4:B5"/>
    <mergeCell ref="C4:D4"/>
    <mergeCell ref="E4:K4"/>
    <mergeCell ref="B7:K7"/>
    <mergeCell ref="B32:K32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100" fitToWidth="1" fitToHeight="1" pageOrder="downThenOver" orientation="landscape" blackAndWhite="false" draft="false" cellComments="none" firstPageNumber="23" useFirstPageNumber="tru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W19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G23" activeCellId="0" sqref="G23"/>
    </sheetView>
  </sheetViews>
  <sheetFormatPr defaultColWidth="9.1484375" defaultRowHeight="15" zeroHeight="false" outlineLevelRow="0" outlineLevelCol="0"/>
  <cols>
    <col collapsed="false" customWidth="true" hidden="false" outlineLevel="0" max="1" min="1" style="62" width="8.15"/>
    <col collapsed="false" customWidth="true" hidden="false" outlineLevel="0" max="2" min="2" style="62" width="43.71"/>
    <col collapsed="false" customWidth="true" hidden="false" outlineLevel="0" max="3" min="3" style="62" width="22.71"/>
    <col collapsed="false" customWidth="true" hidden="false" outlineLevel="0" max="4" min="4" style="62" width="12.71"/>
    <col collapsed="false" customWidth="true" hidden="false" outlineLevel="0" max="5" min="5" style="62" width="10.42"/>
    <col collapsed="false" customWidth="true" hidden="false" outlineLevel="0" max="6" min="6" style="62" width="8.71"/>
    <col collapsed="false" customWidth="true" hidden="false" outlineLevel="0" max="7" min="7" style="62" width="8.86"/>
    <col collapsed="false" customWidth="true" hidden="false" outlineLevel="0" max="8" min="8" style="62" width="8.71"/>
    <col collapsed="false" customWidth="true" hidden="false" outlineLevel="0" max="9" min="9" style="62" width="9.71"/>
    <col collapsed="false" customWidth="true" hidden="false" outlineLevel="0" max="13" min="10" style="62" width="7.71"/>
    <col collapsed="false" customWidth="true" hidden="false" outlineLevel="0" max="14" min="14" style="62" width="15.71"/>
    <col collapsed="false" customWidth="true" hidden="false" outlineLevel="0" max="15" min="15" style="62" width="19.57"/>
    <col collapsed="false" customWidth="true" hidden="false" outlineLevel="0" max="16" min="16" style="62" width="52.14"/>
    <col collapsed="false" customWidth="false" hidden="false" outlineLevel="0" max="16384" min="17" style="62" width="9.14"/>
  </cols>
  <sheetData>
    <row r="1" customFormat="false" ht="15.75" hidden="false" customHeight="false" outlineLevel="0" collapsed="false">
      <c r="A1" s="63" t="str">
        <f aca="false">HYPERLINK("#Оглавление!A1","Назад в оглавление")</f>
        <v>Назад в оглавление</v>
      </c>
      <c r="B1" s="64"/>
      <c r="C1" s="64"/>
      <c r="D1" s="64"/>
    </row>
    <row r="2" s="66" customFormat="true" ht="30.75" hidden="false" customHeight="true" outlineLevel="0" collapsed="false">
      <c r="A2" s="65" t="s">
        <v>102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="66" customFormat="true" ht="12.75" hidden="false" customHeight="true" outlineLevel="0" collapsed="false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="68" customFormat="true" ht="43.5" hidden="false" customHeight="true" outlineLevel="0" collapsed="false">
      <c r="A4" s="11" t="s">
        <v>46</v>
      </c>
      <c r="B4" s="11" t="s">
        <v>103</v>
      </c>
      <c r="C4" s="11" t="s">
        <v>104</v>
      </c>
      <c r="D4" s="11" t="s">
        <v>7</v>
      </c>
      <c r="E4" s="11" t="s">
        <v>8</v>
      </c>
      <c r="F4" s="11"/>
      <c r="G4" s="11" t="s">
        <v>105</v>
      </c>
      <c r="H4" s="11"/>
      <c r="I4" s="11"/>
      <c r="J4" s="11"/>
      <c r="K4" s="11"/>
      <c r="L4" s="11"/>
      <c r="M4" s="11"/>
      <c r="N4" s="11" t="s">
        <v>106</v>
      </c>
      <c r="O4" s="11" t="s">
        <v>107</v>
      </c>
      <c r="P4" s="11" t="s">
        <v>108</v>
      </c>
    </row>
    <row r="5" s="68" customFormat="true" ht="15.75" hidden="false" customHeight="false" outlineLevel="0" collapsed="false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="68" customFormat="true" ht="78" hidden="false" customHeight="true" outlineLevel="0" collapsed="false">
      <c r="A6" s="11"/>
      <c r="B6" s="11"/>
      <c r="C6" s="11"/>
      <c r="D6" s="11"/>
      <c r="E6" s="11" t="s">
        <v>13</v>
      </c>
      <c r="F6" s="11" t="s">
        <v>14</v>
      </c>
      <c r="G6" s="11" t="n">
        <v>2024</v>
      </c>
      <c r="H6" s="11" t="n">
        <v>2025</v>
      </c>
      <c r="I6" s="11" t="n">
        <v>2026</v>
      </c>
      <c r="J6" s="11" t="n">
        <v>2027</v>
      </c>
      <c r="K6" s="11" t="n">
        <v>2028</v>
      </c>
      <c r="L6" s="11" t="n">
        <v>2029</v>
      </c>
      <c r="M6" s="11" t="n">
        <v>2030</v>
      </c>
      <c r="N6" s="11"/>
      <c r="O6" s="11"/>
      <c r="P6" s="11"/>
    </row>
    <row r="7" s="68" customFormat="true" ht="26.25" hidden="false" customHeight="true" outlineLevel="0" collapsed="false">
      <c r="A7" s="11" t="s">
        <v>15</v>
      </c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="68" customFormat="true" ht="123" hidden="false" customHeight="true" outlineLevel="0" collapsed="false">
      <c r="A8" s="14" t="s">
        <v>17</v>
      </c>
      <c r="B8" s="70" t="s">
        <v>109</v>
      </c>
      <c r="C8" s="71" t="s">
        <v>110</v>
      </c>
      <c r="D8" s="72" t="s">
        <v>21</v>
      </c>
      <c r="E8" s="14" t="n">
        <v>4.2</v>
      </c>
      <c r="F8" s="14" t="n">
        <v>2022</v>
      </c>
      <c r="G8" s="14" t="s">
        <v>111</v>
      </c>
      <c r="H8" s="14" t="n">
        <v>0.613</v>
      </c>
      <c r="I8" s="14" t="s">
        <v>111</v>
      </c>
      <c r="J8" s="14" t="n">
        <v>3.309</v>
      </c>
      <c r="K8" s="14" t="n">
        <f aca="false">6.372+1.391</f>
        <v>7.763</v>
      </c>
      <c r="L8" s="14" t="n">
        <v>18.313</v>
      </c>
      <c r="M8" s="14" t="n">
        <v>37.506</v>
      </c>
      <c r="N8" s="72" t="s">
        <v>112</v>
      </c>
      <c r="O8" s="14" t="s">
        <v>27</v>
      </c>
      <c r="P8" s="22" t="s">
        <v>113</v>
      </c>
    </row>
    <row r="9" s="68" customFormat="true" ht="36" hidden="false" customHeight="true" outlineLevel="0" collapsed="false">
      <c r="A9" s="14" t="s">
        <v>114</v>
      </c>
      <c r="B9" s="73" t="s">
        <v>115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="68" customFormat="true" ht="99" hidden="false" customHeight="true" outlineLevel="0" collapsed="false">
      <c r="A10" s="14" t="s">
        <v>25</v>
      </c>
      <c r="B10" s="70" t="s">
        <v>116</v>
      </c>
      <c r="C10" s="71" t="s">
        <v>110</v>
      </c>
      <c r="D10" s="72" t="s">
        <v>117</v>
      </c>
      <c r="E10" s="14" t="n">
        <v>0</v>
      </c>
      <c r="F10" s="14" t="n">
        <v>2022</v>
      </c>
      <c r="G10" s="14" t="n">
        <v>13.75</v>
      </c>
      <c r="H10" s="14" t="n">
        <v>24.72</v>
      </c>
      <c r="I10" s="14" t="n">
        <v>50.26</v>
      </c>
      <c r="J10" s="14" t="s">
        <v>111</v>
      </c>
      <c r="K10" s="14" t="s">
        <v>111</v>
      </c>
      <c r="L10" s="14" t="s">
        <v>111</v>
      </c>
      <c r="M10" s="14" t="s">
        <v>111</v>
      </c>
      <c r="N10" s="72" t="s">
        <v>112</v>
      </c>
      <c r="O10" s="14" t="s">
        <v>27</v>
      </c>
      <c r="P10" s="70" t="s">
        <v>118</v>
      </c>
      <c r="W10" s="68" t="s">
        <v>101</v>
      </c>
    </row>
    <row r="11" s="68" customFormat="true" ht="35.25" hidden="false" customHeight="true" outlineLevel="0" collapsed="false">
      <c r="A11" s="14" t="s">
        <v>119</v>
      </c>
      <c r="B11" s="73" t="s">
        <v>120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="68" customFormat="true" ht="80.25" hidden="false" customHeight="true" outlineLevel="0" collapsed="false">
      <c r="A12" s="14" t="s">
        <v>36</v>
      </c>
      <c r="B12" s="74" t="s">
        <v>121</v>
      </c>
      <c r="C12" s="71" t="s">
        <v>110</v>
      </c>
      <c r="D12" s="72" t="s">
        <v>21</v>
      </c>
      <c r="E12" s="75" t="n">
        <v>4.102</v>
      </c>
      <c r="F12" s="14" t="n">
        <v>2023</v>
      </c>
      <c r="G12" s="14" t="n">
        <v>0.4</v>
      </c>
      <c r="H12" s="75" t="n">
        <v>31.124</v>
      </c>
      <c r="I12" s="75" t="n">
        <v>23.92</v>
      </c>
      <c r="J12" s="14" t="s">
        <v>111</v>
      </c>
      <c r="K12" s="14" t="s">
        <v>111</v>
      </c>
      <c r="L12" s="14" t="s">
        <v>111</v>
      </c>
      <c r="M12" s="14" t="s">
        <v>111</v>
      </c>
      <c r="N12" s="72" t="s">
        <v>112</v>
      </c>
      <c r="O12" s="14" t="s">
        <v>122</v>
      </c>
      <c r="P12" s="70" t="s">
        <v>118</v>
      </c>
      <c r="W12" s="68" t="s">
        <v>101</v>
      </c>
    </row>
    <row r="13" s="68" customFormat="true" ht="86.25" hidden="false" customHeight="true" outlineLevel="0" collapsed="false">
      <c r="A13" s="14" t="s">
        <v>123</v>
      </c>
      <c r="B13" s="73" t="s">
        <v>124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="68" customFormat="true" ht="42" hidden="true" customHeight="true" outlineLevel="0" collapsed="false">
      <c r="A14" s="14" t="s">
        <v>38</v>
      </c>
      <c r="B14" s="50" t="s">
        <v>125</v>
      </c>
      <c r="C14" s="71" t="s">
        <v>110</v>
      </c>
      <c r="D14" s="72" t="s">
        <v>31</v>
      </c>
      <c r="E14" s="75" t="n">
        <v>5.9585</v>
      </c>
      <c r="F14" s="14" t="n">
        <v>2022</v>
      </c>
      <c r="G14" s="14" t="s">
        <v>111</v>
      </c>
      <c r="H14" s="14" t="s">
        <v>111</v>
      </c>
      <c r="I14" s="14" t="s">
        <v>111</v>
      </c>
      <c r="J14" s="14" t="s">
        <v>111</v>
      </c>
      <c r="K14" s="14" t="s">
        <v>111</v>
      </c>
      <c r="L14" s="14" t="s">
        <v>111</v>
      </c>
      <c r="M14" s="14" t="s">
        <v>111</v>
      </c>
      <c r="N14" s="14" t="s">
        <v>126</v>
      </c>
      <c r="O14" s="14" t="s">
        <v>127</v>
      </c>
      <c r="P14" s="14"/>
    </row>
    <row r="15" s="68" customFormat="true" ht="51.75" hidden="true" customHeight="true" outlineLevel="0" collapsed="false">
      <c r="A15" s="14" t="s">
        <v>40</v>
      </c>
      <c r="B15" s="53" t="s">
        <v>128</v>
      </c>
      <c r="C15" s="71" t="s">
        <v>110</v>
      </c>
      <c r="D15" s="72" t="s">
        <v>42</v>
      </c>
      <c r="E15" s="76" t="n">
        <v>77.7</v>
      </c>
      <c r="F15" s="14" t="n">
        <v>2023</v>
      </c>
      <c r="G15" s="14" t="s">
        <v>111</v>
      </c>
      <c r="H15" s="14" t="s">
        <v>111</v>
      </c>
      <c r="I15" s="14" t="s">
        <v>111</v>
      </c>
      <c r="J15" s="14" t="s">
        <v>111</v>
      </c>
      <c r="K15" s="14" t="s">
        <v>111</v>
      </c>
      <c r="L15" s="14" t="s">
        <v>111</v>
      </c>
      <c r="M15" s="14" t="s">
        <v>111</v>
      </c>
      <c r="N15" s="14" t="s">
        <v>126</v>
      </c>
      <c r="O15" s="14" t="s">
        <v>127</v>
      </c>
      <c r="P15" s="14"/>
    </row>
    <row r="16" s="68" customFormat="true" ht="87" hidden="false" customHeight="true" outlineLevel="0" collapsed="false">
      <c r="A16" s="14" t="s">
        <v>38</v>
      </c>
      <c r="B16" s="53" t="s">
        <v>129</v>
      </c>
      <c r="C16" s="71" t="s">
        <v>110</v>
      </c>
      <c r="D16" s="72" t="s">
        <v>21</v>
      </c>
      <c r="E16" s="77" t="n">
        <v>43.3</v>
      </c>
      <c r="F16" s="77" t="n">
        <v>2023</v>
      </c>
      <c r="G16" s="77" t="n">
        <v>29.7</v>
      </c>
      <c r="H16" s="75" t="n">
        <v>15.5</v>
      </c>
      <c r="I16" s="75" t="n">
        <v>6</v>
      </c>
      <c r="J16" s="75"/>
      <c r="K16" s="75"/>
      <c r="L16" s="75"/>
      <c r="M16" s="75"/>
      <c r="N16" s="72" t="s">
        <v>112</v>
      </c>
      <c r="O16" s="14" t="s">
        <v>27</v>
      </c>
      <c r="P16" s="70" t="s">
        <v>118</v>
      </c>
    </row>
    <row r="17" s="68" customFormat="true" ht="47.25" hidden="false" customHeight="true" outlineLevel="0" collapsed="false">
      <c r="A17" s="14" t="s">
        <v>130</v>
      </c>
      <c r="B17" s="78" t="s">
        <v>131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W17" s="68" t="s">
        <v>132</v>
      </c>
    </row>
    <row r="18" customFormat="false" ht="100.5" hidden="false" customHeight="true" outlineLevel="0" collapsed="false">
      <c r="A18" s="79" t="s">
        <v>40</v>
      </c>
      <c r="B18" s="80" t="s">
        <v>133</v>
      </c>
      <c r="C18" s="81" t="s">
        <v>110</v>
      </c>
      <c r="D18" s="82" t="s">
        <v>134</v>
      </c>
      <c r="E18" s="82" t="n">
        <v>12</v>
      </c>
      <c r="F18" s="82" t="n">
        <v>2022</v>
      </c>
      <c r="G18" s="82" t="n">
        <v>5</v>
      </c>
      <c r="H18" s="82" t="n">
        <v>3</v>
      </c>
      <c r="I18" s="82" t="n">
        <v>5</v>
      </c>
      <c r="J18" s="82" t="n">
        <v>5</v>
      </c>
      <c r="K18" s="82" t="n">
        <v>5</v>
      </c>
      <c r="L18" s="82" t="n">
        <v>5</v>
      </c>
      <c r="M18" s="82" t="n">
        <v>5</v>
      </c>
      <c r="N18" s="83" t="s">
        <v>112</v>
      </c>
      <c r="O18" s="79" t="s">
        <v>27</v>
      </c>
      <c r="P18" s="78" t="s">
        <v>118</v>
      </c>
      <c r="U18" s="62" t="s">
        <v>132</v>
      </c>
    </row>
    <row r="19" customFormat="false" ht="38.25" hidden="false" customHeight="true" outlineLevel="0" collapsed="false">
      <c r="A19" s="14" t="s">
        <v>135</v>
      </c>
      <c r="B19" s="78" t="s">
        <v>136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</sheetData>
  <mergeCells count="16">
    <mergeCell ref="A2:P2"/>
    <mergeCell ref="A4:A6"/>
    <mergeCell ref="B4:B6"/>
    <mergeCell ref="C4:C6"/>
    <mergeCell ref="D4:D6"/>
    <mergeCell ref="E4:F5"/>
    <mergeCell ref="G4:M5"/>
    <mergeCell ref="N4:N6"/>
    <mergeCell ref="O4:O6"/>
    <mergeCell ref="P4:P6"/>
    <mergeCell ref="B7:P7"/>
    <mergeCell ref="B9:P9"/>
    <mergeCell ref="B11:P11"/>
    <mergeCell ref="B13:P13"/>
    <mergeCell ref="B17:P17"/>
    <mergeCell ref="B19:P19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55" fitToWidth="1" fitToHeight="1" pageOrder="downThenOver" orientation="landscape" blackAndWhite="false" draft="false" cellComments="none" firstPageNumber="24" useFirstPageNumber="true" horizontalDpi="300" verticalDpi="300" copies="1"/>
  <headerFooter differentFirst="false" differentOddEven="false">
    <oddHeader>&amp;C&amp;P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U123"/>
  <sheetViews>
    <sheetView showFormulas="false" showGridLines="true" showRowColHeaders="true" showZeros="true" rightToLeft="false" tabSelected="false" showOutlineSymbols="true" defaultGridColor="true" view="pageBreakPreview" topLeftCell="A103" colorId="64" zoomScale="80" zoomScaleNormal="90" zoomScalePageLayoutView="80" workbookViewId="0">
      <selection pane="topLeft" activeCell="B38" activeCellId="0" sqref="B38"/>
    </sheetView>
  </sheetViews>
  <sheetFormatPr defaultColWidth="9.1484375" defaultRowHeight="15" zeroHeight="false" outlineLevelRow="0" outlineLevelCol="0"/>
  <cols>
    <col collapsed="false" customWidth="true" hidden="false" outlineLevel="0" max="1" min="1" style="62" width="6"/>
    <col collapsed="false" customWidth="true" hidden="true" outlineLevel="0" max="2" min="2" style="62" width="34.57"/>
    <col collapsed="false" customWidth="true" hidden="false" outlineLevel="0" max="3" min="3" style="62" width="62.29"/>
    <col collapsed="false" customWidth="true" hidden="false" outlineLevel="0" max="4" min="4" style="62" width="6.29"/>
    <col collapsed="false" customWidth="true" hidden="false" outlineLevel="0" max="5" min="5" style="62" width="7.16"/>
    <col collapsed="false" customWidth="true" hidden="false" outlineLevel="0" max="6" min="6" style="62" width="14.71"/>
    <col collapsed="false" customWidth="true" hidden="false" outlineLevel="0" max="7" min="7" style="62" width="5.42"/>
    <col collapsed="false" customWidth="true" hidden="false" outlineLevel="0" max="8" min="8" style="62" width="11.3"/>
    <col collapsed="false" customWidth="true" hidden="false" outlineLevel="0" max="9" min="9" style="62" width="12.88"/>
    <col collapsed="false" customWidth="true" hidden="false" outlineLevel="0" max="10" min="10" style="62" width="12.34"/>
    <col collapsed="false" customWidth="true" hidden="false" outlineLevel="0" max="13" min="11" style="62" width="12.51"/>
    <col collapsed="false" customWidth="true" hidden="false" outlineLevel="0" max="14" min="14" style="62" width="12.29"/>
    <col collapsed="false" customWidth="true" hidden="false" outlineLevel="0" max="15" min="15" style="62" width="13.9"/>
    <col collapsed="false" customWidth="true" hidden="false" outlineLevel="0" max="16" min="16" style="62" width="29.42"/>
    <col collapsed="false" customWidth="true" hidden="false" outlineLevel="0" max="17" min="17" style="62" width="54.71"/>
    <col collapsed="false" customWidth="true" hidden="false" outlineLevel="0" max="18" min="18" style="62" width="17.86"/>
    <col collapsed="false" customWidth="true" hidden="false" outlineLevel="0" max="19" min="19" style="62" width="27"/>
    <col collapsed="false" customWidth="true" hidden="false" outlineLevel="0" max="20" min="20" style="84" width="7.71"/>
    <col collapsed="false" customWidth="true" hidden="false" outlineLevel="0" max="21" min="21" style="62" width="26.71"/>
    <col collapsed="false" customWidth="false" hidden="false" outlineLevel="0" max="16384" min="22" style="62" width="9.14"/>
  </cols>
  <sheetData>
    <row r="1" customFormat="false" ht="18.75" hidden="false" customHeight="true" outlineLevel="0" collapsed="false">
      <c r="A1" s="63" t="str">
        <f aca="false">HYPERLINK("#Оглавление!A1","Назад в оглавление")</f>
        <v>Назад в оглавление</v>
      </c>
      <c r="B1" s="64"/>
      <c r="C1" s="64"/>
      <c r="D1" s="64"/>
      <c r="E1" s="64"/>
      <c r="F1" s="64"/>
      <c r="G1" s="64"/>
      <c r="H1" s="64"/>
      <c r="I1" s="64"/>
    </row>
    <row r="2" customFormat="false" ht="1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5"/>
      <c r="Q2" s="85"/>
      <c r="R2" s="85"/>
      <c r="S2" s="85"/>
      <c r="T2" s="85"/>
      <c r="U2" s="85"/>
    </row>
    <row r="3" s="66" customFormat="true" ht="26.25" hidden="false" customHeight="true" outlineLevel="0" collapsed="false">
      <c r="A3" s="7" t="s">
        <v>137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6"/>
      <c r="Q3" s="86"/>
      <c r="R3" s="86"/>
      <c r="S3" s="86"/>
      <c r="T3" s="87"/>
      <c r="U3" s="88"/>
    </row>
    <row r="4" s="66" customFormat="true" ht="19.5" hidden="true" customHeight="true" outlineLevel="0" collapsed="false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1" t="s">
        <v>138</v>
      </c>
      <c r="P4" s="86"/>
      <c r="Q4" s="86"/>
      <c r="R4" s="86"/>
      <c r="S4" s="86"/>
      <c r="T4" s="87"/>
      <c r="U4" s="88"/>
    </row>
    <row r="5" s="64" customFormat="true" ht="24" hidden="true" customHeight="true" outlineLevel="0" collapsed="false">
      <c r="A5" s="14" t="s">
        <v>46</v>
      </c>
      <c r="B5" s="14" t="s">
        <v>103</v>
      </c>
      <c r="C5" s="14" t="s">
        <v>139</v>
      </c>
      <c r="D5" s="92" t="s">
        <v>140</v>
      </c>
      <c r="E5" s="92"/>
      <c r="F5" s="92"/>
      <c r="G5" s="92"/>
      <c r="H5" s="14" t="s">
        <v>141</v>
      </c>
      <c r="I5" s="14"/>
      <c r="J5" s="14"/>
      <c r="K5" s="14"/>
      <c r="L5" s="14"/>
      <c r="M5" s="14"/>
      <c r="N5" s="14"/>
      <c r="O5" s="14"/>
      <c r="S5" s="93"/>
    </row>
    <row r="6" s="64" customFormat="true" ht="21" hidden="true" customHeight="true" outlineLevel="0" collapsed="false">
      <c r="A6" s="14"/>
      <c r="B6" s="14"/>
      <c r="C6" s="14"/>
      <c r="D6" s="92" t="s">
        <v>142</v>
      </c>
      <c r="E6" s="92"/>
      <c r="F6" s="92"/>
      <c r="G6" s="92"/>
      <c r="H6" s="14" t="n">
        <v>2024</v>
      </c>
      <c r="I6" s="14" t="n">
        <v>2025</v>
      </c>
      <c r="J6" s="14" t="n">
        <v>2026</v>
      </c>
      <c r="K6" s="14" t="n">
        <v>2027</v>
      </c>
      <c r="L6" s="14" t="n">
        <v>2028</v>
      </c>
      <c r="M6" s="14" t="n">
        <v>2029</v>
      </c>
      <c r="N6" s="14" t="n">
        <v>2030</v>
      </c>
      <c r="O6" s="14" t="s">
        <v>143</v>
      </c>
      <c r="P6" s="94"/>
      <c r="Q6" s="94"/>
      <c r="R6" s="94"/>
      <c r="S6" s="95"/>
      <c r="T6" s="94"/>
      <c r="U6" s="94"/>
    </row>
    <row r="7" s="64" customFormat="true" ht="23.25" hidden="true" customHeight="true" outlineLevel="0" collapsed="false">
      <c r="A7" s="14" t="n">
        <v>1</v>
      </c>
      <c r="B7" s="14" t="n">
        <v>2</v>
      </c>
      <c r="C7" s="14" t="n">
        <v>3</v>
      </c>
      <c r="D7" s="14" t="n">
        <v>4</v>
      </c>
      <c r="E7" s="14" t="n">
        <v>5</v>
      </c>
      <c r="F7" s="14" t="n">
        <v>6</v>
      </c>
      <c r="G7" s="14" t="n">
        <v>7</v>
      </c>
      <c r="H7" s="14" t="n">
        <v>8</v>
      </c>
      <c r="I7" s="14" t="n">
        <v>9</v>
      </c>
      <c r="J7" s="14" t="n">
        <v>10</v>
      </c>
      <c r="K7" s="14" t="n">
        <v>11</v>
      </c>
      <c r="L7" s="14" t="n">
        <v>12</v>
      </c>
      <c r="M7" s="14" t="n">
        <v>12</v>
      </c>
      <c r="N7" s="14" t="n">
        <v>14</v>
      </c>
      <c r="O7" s="14" t="n">
        <v>15</v>
      </c>
      <c r="P7" s="94"/>
      <c r="Q7" s="94"/>
      <c r="R7" s="94"/>
      <c r="S7" s="95"/>
      <c r="T7" s="94"/>
      <c r="U7" s="94"/>
    </row>
    <row r="8" customFormat="false" ht="49.5" hidden="true" customHeight="true" outlineLevel="0" collapsed="false">
      <c r="A8" s="96" t="s">
        <v>15</v>
      </c>
      <c r="B8" s="14" t="s">
        <v>144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97"/>
      <c r="Q8" s="97"/>
      <c r="R8" s="97"/>
      <c r="S8" s="97"/>
      <c r="T8" s="97"/>
      <c r="U8" s="97"/>
    </row>
    <row r="9" customFormat="false" ht="27.75" hidden="true" customHeight="true" outlineLevel="0" collapsed="false">
      <c r="A9" s="96" t="s">
        <v>57</v>
      </c>
      <c r="B9" s="98" t="s">
        <v>145</v>
      </c>
      <c r="C9" s="96" t="s">
        <v>146</v>
      </c>
      <c r="D9" s="96"/>
      <c r="E9" s="96"/>
      <c r="F9" s="96"/>
      <c r="G9" s="96"/>
      <c r="H9" s="99" t="n">
        <f aca="false">SUM(H10:H11)</f>
        <v>180000</v>
      </c>
      <c r="I9" s="99" t="n">
        <f aca="false">SUM(I10:I11)</f>
        <v>926248</v>
      </c>
      <c r="J9" s="99" t="n">
        <f aca="false">SUM(J10:J11)</f>
        <v>1321457</v>
      </c>
      <c r="K9" s="99" t="n">
        <f aca="false">SUM(K10:K11)</f>
        <v>2399870</v>
      </c>
      <c r="L9" s="99" t="n">
        <f aca="false">SUM(L10:L11)</f>
        <v>3712007</v>
      </c>
      <c r="M9" s="99" t="n">
        <f aca="false">SUM(M10:M11)</f>
        <v>3198050</v>
      </c>
      <c r="N9" s="99" t="n">
        <f aca="false">SUM(N10:N11)</f>
        <v>3844557</v>
      </c>
      <c r="O9" s="99" t="n">
        <f aca="false">SUM(H9:N9)</f>
        <v>15582189</v>
      </c>
      <c r="P9" s="100"/>
      <c r="Q9" s="100"/>
      <c r="R9" s="100"/>
      <c r="S9" s="100"/>
      <c r="T9" s="101"/>
      <c r="U9" s="100"/>
    </row>
    <row r="10" customFormat="false" ht="25.5" hidden="true" customHeight="true" outlineLevel="0" collapsed="false">
      <c r="A10" s="96" t="s">
        <v>114</v>
      </c>
      <c r="B10" s="98"/>
      <c r="C10" s="96" t="s">
        <v>147</v>
      </c>
      <c r="D10" s="96"/>
      <c r="E10" s="96"/>
      <c r="F10" s="96"/>
      <c r="G10" s="96"/>
      <c r="H10" s="99"/>
      <c r="I10" s="102"/>
      <c r="J10" s="102"/>
      <c r="K10" s="102" t="n">
        <v>1067524</v>
      </c>
      <c r="L10" s="102" t="n">
        <v>2287340</v>
      </c>
      <c r="M10" s="102" t="n">
        <v>1480000</v>
      </c>
      <c r="N10" s="99" t="n">
        <v>1778445.7</v>
      </c>
      <c r="O10" s="99" t="n">
        <f aca="false">SUM(H10:N10)</f>
        <v>6613309.7</v>
      </c>
      <c r="P10" s="100"/>
      <c r="Q10" s="100"/>
      <c r="R10" s="100"/>
      <c r="S10" s="100"/>
      <c r="T10" s="101"/>
      <c r="U10" s="100"/>
    </row>
    <row r="11" customFormat="false" ht="34.5" hidden="true" customHeight="true" outlineLevel="0" collapsed="false">
      <c r="A11" s="96" t="s">
        <v>148</v>
      </c>
      <c r="B11" s="98"/>
      <c r="C11" s="96" t="s">
        <v>149</v>
      </c>
      <c r="D11" s="103" t="n">
        <v>828</v>
      </c>
      <c r="E11" s="103" t="s">
        <v>150</v>
      </c>
      <c r="F11" s="103" t="s">
        <v>151</v>
      </c>
      <c r="G11" s="103" t="n">
        <v>400</v>
      </c>
      <c r="H11" s="99" t="n">
        <v>180000</v>
      </c>
      <c r="I11" s="99" t="n">
        <v>926248</v>
      </c>
      <c r="J11" s="99" t="n">
        <v>1321457</v>
      </c>
      <c r="K11" s="99" t="n">
        <v>1332346</v>
      </c>
      <c r="L11" s="99" t="n">
        <v>1424667</v>
      </c>
      <c r="M11" s="99" t="n">
        <v>1718050</v>
      </c>
      <c r="N11" s="99" t="n">
        <v>2066111.3</v>
      </c>
      <c r="O11" s="99" t="n">
        <f aca="false">SUM(H11:N11)</f>
        <v>8968879.3</v>
      </c>
      <c r="P11" s="100"/>
      <c r="Q11" s="100"/>
      <c r="R11" s="100"/>
      <c r="S11" s="100"/>
      <c r="T11" s="101"/>
      <c r="U11" s="100"/>
    </row>
    <row r="12" customFormat="false" ht="27" hidden="true" customHeight="true" outlineLevel="0" collapsed="false">
      <c r="A12" s="96" t="s">
        <v>57</v>
      </c>
      <c r="B12" s="70" t="s">
        <v>152</v>
      </c>
      <c r="C12" s="96" t="s">
        <v>146</v>
      </c>
      <c r="D12" s="96"/>
      <c r="E12" s="96"/>
      <c r="F12" s="96"/>
      <c r="G12" s="96"/>
      <c r="H12" s="99"/>
      <c r="I12" s="99"/>
      <c r="J12" s="99"/>
      <c r="K12" s="99" t="n">
        <f aca="false">SUM(K14:K15)</f>
        <v>957447</v>
      </c>
      <c r="L12" s="99" t="n">
        <f aca="false">SUM(L14:L15)</f>
        <v>957447</v>
      </c>
      <c r="M12" s="99" t="n">
        <f aca="false">SUM(M14:M15)</f>
        <v>957447</v>
      </c>
      <c r="N12" s="99" t="n">
        <f aca="false">SUM(N14:N15)</f>
        <v>957447</v>
      </c>
      <c r="O12" s="99" t="n">
        <f aca="false">SUM(O14:O15)</f>
        <v>3829788</v>
      </c>
      <c r="P12" s="100"/>
      <c r="Q12" s="100"/>
      <c r="R12" s="100"/>
      <c r="S12" s="100"/>
      <c r="T12" s="101"/>
      <c r="U12" s="100"/>
    </row>
    <row r="13" customFormat="false" ht="26.25" hidden="true" customHeight="true" outlineLevel="0" collapsed="false">
      <c r="B13" s="70"/>
      <c r="C13" s="96" t="s">
        <v>147</v>
      </c>
      <c r="D13" s="96"/>
      <c r="E13" s="96"/>
      <c r="F13" s="96"/>
      <c r="G13" s="96"/>
      <c r="H13" s="99"/>
      <c r="I13" s="99"/>
      <c r="J13" s="99"/>
      <c r="K13" s="99"/>
      <c r="L13" s="99"/>
      <c r="M13" s="99"/>
      <c r="N13" s="99"/>
      <c r="O13" s="99"/>
      <c r="P13" s="100"/>
      <c r="Q13" s="100"/>
      <c r="R13" s="100"/>
      <c r="S13" s="100"/>
      <c r="T13" s="101"/>
      <c r="U13" s="100"/>
    </row>
    <row r="14" customFormat="false" ht="34.5" hidden="true" customHeight="true" outlineLevel="0" collapsed="false">
      <c r="A14" s="96" t="s">
        <v>114</v>
      </c>
      <c r="B14" s="70"/>
      <c r="C14" s="96" t="s">
        <v>149</v>
      </c>
      <c r="D14" s="103" t="n">
        <v>828</v>
      </c>
      <c r="E14" s="103" t="s">
        <v>150</v>
      </c>
      <c r="F14" s="103" t="s">
        <v>153</v>
      </c>
      <c r="G14" s="71" t="n">
        <v>500</v>
      </c>
      <c r="H14" s="99"/>
      <c r="I14" s="99"/>
      <c r="J14" s="99"/>
      <c r="K14" s="99" t="n">
        <v>900000</v>
      </c>
      <c r="L14" s="99" t="n">
        <v>900000</v>
      </c>
      <c r="M14" s="99" t="n">
        <v>900000</v>
      </c>
      <c r="N14" s="99" t="n">
        <v>900000</v>
      </c>
      <c r="O14" s="99" t="n">
        <f aca="false">SUM(H14:N14)</f>
        <v>3600000</v>
      </c>
      <c r="P14" s="100"/>
      <c r="Q14" s="100"/>
      <c r="R14" s="100"/>
      <c r="S14" s="100"/>
      <c r="T14" s="101"/>
      <c r="U14" s="100"/>
    </row>
    <row r="15" customFormat="false" ht="39" hidden="true" customHeight="true" outlineLevel="0" collapsed="false">
      <c r="A15" s="96" t="s">
        <v>148</v>
      </c>
      <c r="B15" s="70"/>
      <c r="C15" s="96" t="s">
        <v>154</v>
      </c>
      <c r="D15" s="96"/>
      <c r="E15" s="96"/>
      <c r="F15" s="96"/>
      <c r="G15" s="96"/>
      <c r="H15" s="96"/>
      <c r="I15" s="99"/>
      <c r="J15" s="99"/>
      <c r="K15" s="99" t="n">
        <v>57447</v>
      </c>
      <c r="L15" s="99" t="n">
        <v>57447</v>
      </c>
      <c r="M15" s="99" t="n">
        <v>57447</v>
      </c>
      <c r="N15" s="99" t="n">
        <v>57447</v>
      </c>
      <c r="O15" s="99" t="n">
        <f aca="false">SUM(H15:N15)</f>
        <v>229788</v>
      </c>
      <c r="P15" s="100"/>
      <c r="Q15" s="100"/>
      <c r="R15" s="100"/>
      <c r="S15" s="100"/>
      <c r="T15" s="101"/>
      <c r="U15" s="100"/>
    </row>
    <row r="16" customFormat="false" ht="27.75" hidden="true" customHeight="true" outlineLevel="0" collapsed="false">
      <c r="A16" s="96" t="s">
        <v>57</v>
      </c>
      <c r="B16" s="50" t="s">
        <v>125</v>
      </c>
      <c r="C16" s="96" t="s">
        <v>146</v>
      </c>
      <c r="D16" s="96"/>
      <c r="E16" s="96"/>
      <c r="F16" s="96"/>
      <c r="G16" s="96"/>
      <c r="H16" s="96"/>
      <c r="I16" s="99"/>
      <c r="J16" s="99"/>
      <c r="K16" s="99"/>
      <c r="L16" s="99"/>
      <c r="M16" s="99"/>
      <c r="N16" s="99"/>
      <c r="O16" s="99"/>
      <c r="P16" s="100"/>
      <c r="Q16" s="100"/>
      <c r="R16" s="100"/>
      <c r="S16" s="100"/>
      <c r="T16" s="101"/>
      <c r="U16" s="100"/>
    </row>
    <row r="17" customFormat="false" ht="39" hidden="true" customHeight="true" outlineLevel="0" collapsed="false">
      <c r="B17" s="50"/>
      <c r="C17" s="96" t="s">
        <v>147</v>
      </c>
      <c r="D17" s="96"/>
      <c r="E17" s="96"/>
      <c r="F17" s="96"/>
      <c r="G17" s="96"/>
      <c r="H17" s="96"/>
      <c r="I17" s="99"/>
      <c r="J17" s="99"/>
      <c r="K17" s="99"/>
      <c r="L17" s="99"/>
      <c r="M17" s="99"/>
      <c r="N17" s="99"/>
      <c r="O17" s="99"/>
      <c r="P17" s="100"/>
      <c r="Q17" s="100"/>
      <c r="R17" s="100"/>
      <c r="S17" s="100"/>
      <c r="T17" s="101"/>
      <c r="U17" s="100"/>
    </row>
    <row r="18" customFormat="false" ht="24.75" hidden="true" customHeight="true" outlineLevel="0" collapsed="false">
      <c r="A18" s="96" t="s">
        <v>114</v>
      </c>
      <c r="B18" s="50"/>
      <c r="C18" s="96" t="s">
        <v>149</v>
      </c>
      <c r="D18" s="103" t="n">
        <v>828</v>
      </c>
      <c r="E18" s="103" t="s">
        <v>150</v>
      </c>
      <c r="F18" s="103" t="s">
        <v>153</v>
      </c>
      <c r="G18" s="71" t="n">
        <v>500</v>
      </c>
      <c r="H18" s="96"/>
      <c r="I18" s="99"/>
      <c r="J18" s="99"/>
      <c r="K18" s="99"/>
      <c r="L18" s="99"/>
      <c r="M18" s="99"/>
      <c r="N18" s="99"/>
      <c r="O18" s="99"/>
      <c r="P18" s="100"/>
      <c r="Q18" s="100"/>
      <c r="R18" s="100"/>
      <c r="S18" s="100"/>
      <c r="T18" s="101"/>
      <c r="U18" s="100"/>
    </row>
    <row r="19" customFormat="false" ht="39" hidden="true" customHeight="true" outlineLevel="0" collapsed="false">
      <c r="A19" s="96" t="s">
        <v>148</v>
      </c>
      <c r="B19" s="50"/>
      <c r="C19" s="96" t="s">
        <v>154</v>
      </c>
      <c r="D19" s="96"/>
      <c r="E19" s="96"/>
      <c r="F19" s="96"/>
      <c r="G19" s="96"/>
      <c r="H19" s="96"/>
      <c r="I19" s="99"/>
      <c r="J19" s="99"/>
      <c r="K19" s="99"/>
      <c r="L19" s="99"/>
      <c r="M19" s="99"/>
      <c r="N19" s="99"/>
      <c r="O19" s="99"/>
      <c r="P19" s="100"/>
      <c r="Q19" s="100"/>
      <c r="R19" s="100"/>
      <c r="S19" s="100"/>
      <c r="T19" s="101"/>
      <c r="U19" s="100"/>
    </row>
    <row r="20" customFormat="false" ht="24.75" hidden="true" customHeight="true" outlineLevel="0" collapsed="false">
      <c r="A20" s="96" t="s">
        <v>57</v>
      </c>
      <c r="B20" s="50" t="s">
        <v>128</v>
      </c>
      <c r="C20" s="96" t="s">
        <v>146</v>
      </c>
      <c r="D20" s="96"/>
      <c r="E20" s="96"/>
      <c r="F20" s="96"/>
      <c r="G20" s="96"/>
      <c r="H20" s="96"/>
      <c r="I20" s="99"/>
      <c r="J20" s="99"/>
      <c r="K20" s="99"/>
      <c r="L20" s="99"/>
      <c r="M20" s="99"/>
      <c r="N20" s="99"/>
      <c r="O20" s="99"/>
      <c r="P20" s="100"/>
      <c r="Q20" s="100"/>
      <c r="R20" s="100"/>
      <c r="S20" s="100"/>
      <c r="T20" s="101"/>
      <c r="U20" s="100"/>
    </row>
    <row r="21" customFormat="false" ht="39" hidden="true" customHeight="true" outlineLevel="0" collapsed="false">
      <c r="B21" s="50"/>
      <c r="C21" s="96" t="s">
        <v>147</v>
      </c>
      <c r="D21" s="96"/>
      <c r="E21" s="96"/>
      <c r="F21" s="96"/>
      <c r="G21" s="96"/>
      <c r="H21" s="96"/>
      <c r="I21" s="99"/>
      <c r="J21" s="99"/>
      <c r="K21" s="99"/>
      <c r="L21" s="99"/>
      <c r="M21" s="99"/>
      <c r="N21" s="99"/>
      <c r="O21" s="99"/>
      <c r="P21" s="100"/>
      <c r="Q21" s="100"/>
      <c r="R21" s="100"/>
      <c r="S21" s="100"/>
      <c r="T21" s="101"/>
      <c r="U21" s="100"/>
    </row>
    <row r="22" customFormat="false" ht="24.75" hidden="true" customHeight="true" outlineLevel="0" collapsed="false">
      <c r="A22" s="96" t="s">
        <v>114</v>
      </c>
      <c r="B22" s="50"/>
      <c r="C22" s="96" t="s">
        <v>149</v>
      </c>
      <c r="D22" s="103" t="n">
        <v>828</v>
      </c>
      <c r="E22" s="103" t="s">
        <v>150</v>
      </c>
      <c r="F22" s="103" t="s">
        <v>153</v>
      </c>
      <c r="G22" s="71" t="n">
        <v>500</v>
      </c>
      <c r="H22" s="96"/>
      <c r="I22" s="99"/>
      <c r="J22" s="99"/>
      <c r="K22" s="99"/>
      <c r="L22" s="99"/>
      <c r="M22" s="99"/>
      <c r="N22" s="99"/>
      <c r="O22" s="99"/>
      <c r="P22" s="100"/>
      <c r="Q22" s="100"/>
      <c r="R22" s="100"/>
      <c r="S22" s="100"/>
      <c r="T22" s="101"/>
      <c r="U22" s="100"/>
    </row>
    <row r="23" customFormat="false" ht="39" hidden="true" customHeight="true" outlineLevel="0" collapsed="false">
      <c r="A23" s="96" t="s">
        <v>148</v>
      </c>
      <c r="B23" s="50"/>
      <c r="C23" s="96" t="s">
        <v>154</v>
      </c>
      <c r="D23" s="96"/>
      <c r="E23" s="96"/>
      <c r="F23" s="96"/>
      <c r="G23" s="96"/>
      <c r="H23" s="96"/>
      <c r="I23" s="99"/>
      <c r="J23" s="99"/>
      <c r="K23" s="99"/>
      <c r="L23" s="99"/>
      <c r="M23" s="99"/>
      <c r="N23" s="104"/>
      <c r="O23" s="99"/>
      <c r="P23" s="100"/>
      <c r="Q23" s="100"/>
      <c r="R23" s="100"/>
      <c r="S23" s="100"/>
      <c r="T23" s="101"/>
      <c r="U23" s="100"/>
    </row>
    <row r="24" customFormat="false" ht="34.5" hidden="true" customHeight="true" outlineLevel="0" collapsed="false">
      <c r="A24" s="96"/>
      <c r="B24" s="71" t="s">
        <v>155</v>
      </c>
      <c r="C24" s="96" t="s">
        <v>146</v>
      </c>
      <c r="D24" s="96"/>
      <c r="E24" s="96"/>
      <c r="F24" s="96"/>
      <c r="G24" s="96"/>
      <c r="H24" s="99" t="n">
        <f aca="false">H26</f>
        <v>123699</v>
      </c>
      <c r="I24" s="99" t="n">
        <f aca="false">I26</f>
        <v>250000</v>
      </c>
      <c r="J24" s="99" t="n">
        <f aca="false">J26</f>
        <v>250000</v>
      </c>
      <c r="K24" s="99" t="n">
        <f aca="false">K26</f>
        <v>250000</v>
      </c>
      <c r="L24" s="99" t="n">
        <f aca="false">L26</f>
        <v>250000</v>
      </c>
      <c r="M24" s="99" t="n">
        <f aca="false">M26</f>
        <v>250000</v>
      </c>
      <c r="N24" s="99" t="n">
        <f aca="false">N26</f>
        <v>250000</v>
      </c>
      <c r="O24" s="99" t="n">
        <f aca="false">SUM(H24:N24)</f>
        <v>1623699</v>
      </c>
      <c r="P24" s="100"/>
      <c r="Q24" s="100"/>
      <c r="R24" s="100"/>
      <c r="S24" s="100"/>
      <c r="T24" s="101"/>
      <c r="U24" s="100"/>
    </row>
    <row r="25" customFormat="false" ht="39" hidden="true" customHeight="true" outlineLevel="0" collapsed="false">
      <c r="A25" s="96"/>
      <c r="B25" s="71"/>
      <c r="C25" s="96" t="s">
        <v>147</v>
      </c>
      <c r="D25" s="96"/>
      <c r="E25" s="96"/>
      <c r="F25" s="96"/>
      <c r="G25" s="96"/>
      <c r="H25" s="96"/>
      <c r="I25" s="99"/>
      <c r="J25" s="99"/>
      <c r="K25" s="99"/>
      <c r="L25" s="99"/>
      <c r="M25" s="99"/>
      <c r="N25" s="104"/>
      <c r="O25" s="99"/>
      <c r="P25" s="100"/>
      <c r="Q25" s="100"/>
      <c r="R25" s="100"/>
      <c r="S25" s="100"/>
      <c r="T25" s="101"/>
      <c r="U25" s="100"/>
    </row>
    <row r="26" customFormat="false" ht="39" hidden="true" customHeight="true" outlineLevel="0" collapsed="false">
      <c r="A26" s="96"/>
      <c r="B26" s="71"/>
      <c r="C26" s="96" t="s">
        <v>149</v>
      </c>
      <c r="D26" s="103" t="n">
        <v>828</v>
      </c>
      <c r="E26" s="103" t="s">
        <v>150</v>
      </c>
      <c r="F26" s="103" t="s">
        <v>156</v>
      </c>
      <c r="G26" s="103" t="n">
        <v>400</v>
      </c>
      <c r="H26" s="99" t="n">
        <v>123699</v>
      </c>
      <c r="I26" s="99" t="n">
        <v>250000</v>
      </c>
      <c r="J26" s="99" t="n">
        <v>250000</v>
      </c>
      <c r="K26" s="99" t="n">
        <v>250000</v>
      </c>
      <c r="L26" s="99" t="n">
        <v>250000</v>
      </c>
      <c r="M26" s="99" t="n">
        <v>250000</v>
      </c>
      <c r="N26" s="99" t="n">
        <v>250000</v>
      </c>
      <c r="O26" s="99" t="n">
        <f aca="false">SUM(H26:N26)</f>
        <v>1623699</v>
      </c>
      <c r="P26" s="100"/>
      <c r="Q26" s="100"/>
      <c r="R26" s="100"/>
      <c r="S26" s="100"/>
      <c r="T26" s="101"/>
      <c r="U26" s="100"/>
    </row>
    <row r="27" customFormat="false" ht="39" hidden="true" customHeight="true" outlineLevel="0" collapsed="false">
      <c r="A27" s="96"/>
      <c r="B27" s="71"/>
      <c r="C27" s="96" t="s">
        <v>154</v>
      </c>
      <c r="D27" s="96"/>
      <c r="E27" s="96"/>
      <c r="F27" s="96"/>
      <c r="G27" s="96"/>
      <c r="H27" s="96"/>
      <c r="I27" s="99"/>
      <c r="J27" s="99"/>
      <c r="K27" s="99"/>
      <c r="L27" s="99"/>
      <c r="M27" s="99"/>
      <c r="N27" s="104"/>
      <c r="O27" s="99"/>
      <c r="P27" s="100"/>
      <c r="Q27" s="100"/>
      <c r="R27" s="100"/>
      <c r="S27" s="100"/>
      <c r="T27" s="101"/>
      <c r="U27" s="100"/>
    </row>
    <row r="28" customFormat="false" ht="27.75" hidden="true" customHeight="true" outlineLevel="0" collapsed="false">
      <c r="A28" s="96" t="s">
        <v>57</v>
      </c>
      <c r="B28" s="98" t="s">
        <v>133</v>
      </c>
      <c r="C28" s="96" t="s">
        <v>146</v>
      </c>
      <c r="D28" s="96"/>
      <c r="E28" s="96"/>
      <c r="F28" s="96"/>
      <c r="G28" s="96"/>
      <c r="H28" s="105" t="n">
        <f aca="false">H29</f>
        <v>94334</v>
      </c>
      <c r="I28" s="105" t="n">
        <f aca="false">I29</f>
        <v>75000</v>
      </c>
      <c r="J28" s="105" t="n">
        <f aca="false">J29</f>
        <v>75000</v>
      </c>
      <c r="K28" s="105" t="n">
        <f aca="false">K29</f>
        <v>75000</v>
      </c>
      <c r="L28" s="105" t="n">
        <f aca="false">L29</f>
        <v>75000</v>
      </c>
      <c r="M28" s="105" t="n">
        <f aca="false">M29</f>
        <v>75000</v>
      </c>
      <c r="N28" s="105" t="n">
        <f aca="false">N29</f>
        <v>75000</v>
      </c>
      <c r="O28" s="105" t="n">
        <f aca="false">O29</f>
        <v>544334</v>
      </c>
      <c r="P28" s="100"/>
      <c r="Q28" s="100"/>
      <c r="R28" s="100"/>
      <c r="S28" s="100"/>
      <c r="T28" s="101"/>
      <c r="U28" s="100"/>
    </row>
    <row r="29" customFormat="false" ht="35.25" hidden="true" customHeight="true" outlineLevel="0" collapsed="false">
      <c r="A29" s="96" t="s">
        <v>114</v>
      </c>
      <c r="B29" s="98"/>
      <c r="C29" s="96" t="s">
        <v>149</v>
      </c>
      <c r="D29" s="71" t="n">
        <v>828</v>
      </c>
      <c r="E29" s="71" t="s">
        <v>150</v>
      </c>
      <c r="F29" s="71" t="s">
        <v>151</v>
      </c>
      <c r="G29" s="71"/>
      <c r="H29" s="105" t="n">
        <f aca="false">5317+42526+19000+54035-26544</f>
        <v>94334</v>
      </c>
      <c r="I29" s="106" t="n">
        <v>75000</v>
      </c>
      <c r="J29" s="106" t="n">
        <v>75000</v>
      </c>
      <c r="K29" s="106" t="n">
        <v>75000</v>
      </c>
      <c r="L29" s="106" t="n">
        <v>75000</v>
      </c>
      <c r="M29" s="106" t="n">
        <v>75000</v>
      </c>
      <c r="N29" s="106" t="n">
        <v>75000</v>
      </c>
      <c r="O29" s="99" t="n">
        <f aca="false">SUM(H29:N29)</f>
        <v>544334</v>
      </c>
      <c r="P29" s="100"/>
      <c r="Q29" s="100"/>
      <c r="R29" s="100"/>
      <c r="S29" s="100"/>
      <c r="T29" s="101"/>
      <c r="U29" s="100"/>
    </row>
    <row r="30" customFormat="false" ht="30.75" hidden="true" customHeight="true" outlineLevel="0" collapsed="false">
      <c r="A30" s="107" t="s">
        <v>157</v>
      </c>
      <c r="B30" s="107"/>
      <c r="C30" s="96" t="s">
        <v>146</v>
      </c>
      <c r="D30" s="96"/>
      <c r="E30" s="96"/>
      <c r="F30" s="96"/>
      <c r="G30" s="96"/>
      <c r="H30" s="99" t="n">
        <f aca="false">SUM(H31:H33)</f>
        <v>398033</v>
      </c>
      <c r="I30" s="99" t="n">
        <f aca="false">SUM(I31:I33)</f>
        <v>1251248</v>
      </c>
      <c r="J30" s="99" t="n">
        <f aca="false">SUM(J31:J33)</f>
        <v>1646457</v>
      </c>
      <c r="K30" s="99" t="n">
        <f aca="false">SUM(K31:K33)</f>
        <v>3682317</v>
      </c>
      <c r="L30" s="99" t="n">
        <f aca="false">SUM(L31:L33)</f>
        <v>4994454</v>
      </c>
      <c r="M30" s="99" t="n">
        <f aca="false">SUM(M31:M33)</f>
        <v>4480497</v>
      </c>
      <c r="N30" s="99" t="n">
        <f aca="false">SUM(N31:N33)</f>
        <v>5127004</v>
      </c>
      <c r="O30" s="99" t="n">
        <f aca="false">SUM(H30:N30)</f>
        <v>21580010</v>
      </c>
      <c r="P30" s="100"/>
      <c r="Q30" s="100"/>
      <c r="R30" s="100"/>
      <c r="S30" s="100"/>
      <c r="T30" s="101"/>
      <c r="U30" s="100"/>
    </row>
    <row r="31" customFormat="false" ht="30" hidden="true" customHeight="true" outlineLevel="0" collapsed="false">
      <c r="A31" s="107"/>
      <c r="B31" s="107"/>
      <c r="C31" s="96" t="s">
        <v>147</v>
      </c>
      <c r="D31" s="96"/>
      <c r="E31" s="96"/>
      <c r="F31" s="96"/>
      <c r="G31" s="96"/>
      <c r="H31" s="99" t="n">
        <f aca="false">H10+H13</f>
        <v>0</v>
      </c>
      <c r="I31" s="99" t="n">
        <f aca="false">I10+I13</f>
        <v>0</v>
      </c>
      <c r="J31" s="99" t="n">
        <f aca="false">J10+J13</f>
        <v>0</v>
      </c>
      <c r="K31" s="99" t="n">
        <f aca="false">K10+K13</f>
        <v>1067524</v>
      </c>
      <c r="L31" s="99" t="n">
        <f aca="false">L10+L13</f>
        <v>2287340</v>
      </c>
      <c r="M31" s="99" t="n">
        <f aca="false">M10+M13</f>
        <v>1480000</v>
      </c>
      <c r="N31" s="99" t="n">
        <f aca="false">N10+N13</f>
        <v>1778445.7</v>
      </c>
      <c r="O31" s="99" t="n">
        <f aca="false">O10+O13</f>
        <v>6613309.7</v>
      </c>
    </row>
    <row r="32" customFormat="false" ht="30" hidden="true" customHeight="true" outlineLevel="0" collapsed="false">
      <c r="A32" s="107"/>
      <c r="B32" s="107"/>
      <c r="C32" s="96" t="s">
        <v>158</v>
      </c>
      <c r="D32" s="96"/>
      <c r="E32" s="96"/>
      <c r="F32" s="96"/>
      <c r="G32" s="96"/>
      <c r="H32" s="99" t="n">
        <f aca="false">H11+H14+H18+H22+H26+H29</f>
        <v>398033</v>
      </c>
      <c r="I32" s="99" t="n">
        <f aca="false">I11+I14+I18+I22+I26+I29</f>
        <v>1251248</v>
      </c>
      <c r="J32" s="99" t="n">
        <f aca="false">J11+J14+J18+J22+J26+J29</f>
        <v>1646457</v>
      </c>
      <c r="K32" s="99" t="n">
        <f aca="false">K11+K14+K18+K22+K26+K29</f>
        <v>2557346</v>
      </c>
      <c r="L32" s="99" t="n">
        <f aca="false">L11+L14+L18+L22+L26+L29</f>
        <v>2649667</v>
      </c>
      <c r="M32" s="99" t="n">
        <f aca="false">M11+M14+M18+M22+M26+M29</f>
        <v>2943050</v>
      </c>
      <c r="N32" s="99" t="n">
        <f aca="false">N11+N14+N18+N22+N26+N29</f>
        <v>3291111.3</v>
      </c>
      <c r="O32" s="99" t="n">
        <f aca="false">SUM(H32:N32)</f>
        <v>14736912.3</v>
      </c>
    </row>
    <row r="33" customFormat="false" ht="37.5" hidden="true" customHeight="true" outlineLevel="0" collapsed="false">
      <c r="A33" s="107"/>
      <c r="B33" s="107"/>
      <c r="C33" s="96" t="s">
        <v>154</v>
      </c>
      <c r="D33" s="96"/>
      <c r="E33" s="96"/>
      <c r="F33" s="96"/>
      <c r="G33" s="96"/>
      <c r="H33" s="99" t="n">
        <f aca="false">H15+H19+H23</f>
        <v>0</v>
      </c>
      <c r="I33" s="99" t="n">
        <f aca="false">I15+I19+I23</f>
        <v>0</v>
      </c>
      <c r="J33" s="99" t="n">
        <f aca="false">J15+J19+J23</f>
        <v>0</v>
      </c>
      <c r="K33" s="99" t="n">
        <f aca="false">K15+K19+K23</f>
        <v>57447</v>
      </c>
      <c r="L33" s="99" t="n">
        <f aca="false">L15+L19+L23</f>
        <v>57447</v>
      </c>
      <c r="M33" s="99" t="n">
        <f aca="false">M15+M19+M23</f>
        <v>57447</v>
      </c>
      <c r="N33" s="99" t="n">
        <f aca="false">N15+N19+N23</f>
        <v>57447</v>
      </c>
      <c r="O33" s="99" t="n">
        <f aca="false">O15+O19+O23</f>
        <v>229788</v>
      </c>
      <c r="Q33" s="62" t="s">
        <v>101</v>
      </c>
    </row>
    <row r="34" customFormat="false" ht="30" hidden="false" customHeight="true" outlineLevel="0" collapsed="false">
      <c r="A34" s="94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O34" s="91"/>
    </row>
    <row r="35" customFormat="false" ht="37.5" hidden="false" customHeight="true" outlineLevel="0" collapsed="false">
      <c r="A35" s="11" t="s">
        <v>159</v>
      </c>
      <c r="B35" s="11" t="s">
        <v>103</v>
      </c>
      <c r="C35" s="11" t="s">
        <v>160</v>
      </c>
      <c r="D35" s="108" t="s">
        <v>140</v>
      </c>
      <c r="E35" s="108"/>
      <c r="F35" s="108"/>
      <c r="G35" s="108"/>
      <c r="H35" s="11" t="s">
        <v>161</v>
      </c>
      <c r="I35" s="11"/>
      <c r="J35" s="11"/>
      <c r="K35" s="11"/>
      <c r="L35" s="11"/>
      <c r="M35" s="11"/>
      <c r="N35" s="11"/>
      <c r="O35" s="11" t="s">
        <v>143</v>
      </c>
    </row>
    <row r="36" customFormat="false" ht="20.25" hidden="false" customHeight="true" outlineLevel="0" collapsed="false">
      <c r="A36" s="11"/>
      <c r="B36" s="11"/>
      <c r="C36" s="11"/>
      <c r="D36" s="108" t="s">
        <v>142</v>
      </c>
      <c r="E36" s="108"/>
      <c r="F36" s="108"/>
      <c r="G36" s="108"/>
      <c r="H36" s="11" t="n">
        <v>2024</v>
      </c>
      <c r="I36" s="11" t="n">
        <v>2025</v>
      </c>
      <c r="J36" s="11" t="n">
        <v>2026</v>
      </c>
      <c r="K36" s="11" t="n">
        <v>2027</v>
      </c>
      <c r="L36" s="11" t="n">
        <v>2028</v>
      </c>
      <c r="M36" s="11" t="n">
        <v>2029</v>
      </c>
      <c r="N36" s="11" t="n">
        <v>2030</v>
      </c>
      <c r="O36" s="11"/>
    </row>
    <row r="37" customFormat="false" ht="23.25" hidden="false" customHeight="true" outlineLevel="0" collapsed="false">
      <c r="A37" s="11" t="n">
        <v>1</v>
      </c>
      <c r="B37" s="11" t="n">
        <v>2</v>
      </c>
      <c r="C37" s="11" t="n">
        <v>2</v>
      </c>
      <c r="D37" s="11" t="n">
        <v>3</v>
      </c>
      <c r="E37" s="11" t="n">
        <v>4</v>
      </c>
      <c r="F37" s="11" t="n">
        <v>5</v>
      </c>
      <c r="G37" s="11" t="n">
        <v>6</v>
      </c>
      <c r="H37" s="11" t="n">
        <v>7</v>
      </c>
      <c r="I37" s="11" t="n">
        <v>8</v>
      </c>
      <c r="J37" s="11" t="n">
        <v>9</v>
      </c>
      <c r="K37" s="11" t="n">
        <v>10</v>
      </c>
      <c r="L37" s="11" t="n">
        <v>11</v>
      </c>
      <c r="M37" s="11" t="n">
        <v>12</v>
      </c>
      <c r="N37" s="11" t="n">
        <v>13</v>
      </c>
      <c r="O37" s="11" t="n">
        <v>14</v>
      </c>
    </row>
    <row r="38" customFormat="false" ht="29.25" hidden="false" customHeight="true" outlineLevel="0" collapsed="false">
      <c r="A38" s="11" t="s">
        <v>15</v>
      </c>
      <c r="B38" s="109" t="s">
        <v>16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</row>
    <row r="39" customFormat="false" ht="37.5" hidden="false" customHeight="true" outlineLevel="0" collapsed="false">
      <c r="A39" s="11" t="s">
        <v>162</v>
      </c>
      <c r="B39" s="110"/>
      <c r="C39" s="69" t="s">
        <v>163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</row>
    <row r="40" customFormat="false" ht="24" hidden="false" customHeight="true" outlineLevel="0" collapsed="false">
      <c r="A40" s="111"/>
      <c r="B40" s="14" t="s">
        <v>145</v>
      </c>
      <c r="C40" s="70" t="s">
        <v>164</v>
      </c>
      <c r="D40" s="103" t="n">
        <v>828</v>
      </c>
      <c r="E40" s="103" t="s">
        <v>150</v>
      </c>
      <c r="F40" s="103" t="s">
        <v>156</v>
      </c>
      <c r="G40" s="103" t="n">
        <v>400</v>
      </c>
      <c r="H40" s="112" t="n">
        <f aca="false">202849.9+60225.8-60225.8+87000-6000+6734.5+15066</f>
        <v>305650.4</v>
      </c>
      <c r="I40" s="99"/>
      <c r="J40" s="99"/>
      <c r="K40" s="99"/>
      <c r="L40" s="99"/>
      <c r="M40" s="99"/>
      <c r="N40" s="99"/>
      <c r="O40" s="99" t="n">
        <f aca="false">SUM(H40:N40)</f>
        <v>305650.4</v>
      </c>
      <c r="P40" s="113" t="n">
        <f aca="false">O40+O41+O50+O51</f>
        <v>22496684</v>
      </c>
    </row>
    <row r="41" customFormat="false" ht="24" hidden="false" customHeight="true" outlineLevel="0" collapsed="false">
      <c r="A41" s="111"/>
      <c r="B41" s="14"/>
      <c r="C41" s="70"/>
      <c r="D41" s="114" t="n">
        <v>828</v>
      </c>
      <c r="E41" s="114" t="s">
        <v>150</v>
      </c>
      <c r="F41" s="114" t="s">
        <v>165</v>
      </c>
      <c r="G41" s="114" t="n">
        <v>400</v>
      </c>
      <c r="H41" s="99"/>
      <c r="I41" s="105" t="n">
        <f aca="false">291909.3-6201.3-87000+6000-6734.5-15066</f>
        <v>182907.5</v>
      </c>
      <c r="J41" s="115"/>
      <c r="K41" s="115" t="n">
        <v>1059760.4</v>
      </c>
      <c r="L41" s="105" t="n">
        <f aca="false">5927829.6+298138</f>
        <v>6225967.6</v>
      </c>
      <c r="M41" s="105" t="n">
        <v>6929000</v>
      </c>
      <c r="N41" s="106" t="n">
        <v>7454557</v>
      </c>
      <c r="O41" s="99" t="n">
        <f aca="false">SUM(H41:N41)</f>
        <v>21852192.5</v>
      </c>
      <c r="P41" s="113"/>
    </row>
    <row r="42" customFormat="false" ht="31.5" hidden="false" customHeight="false" outlineLevel="0" collapsed="false">
      <c r="A42" s="111"/>
      <c r="B42" s="14"/>
      <c r="C42" s="96" t="s">
        <v>166</v>
      </c>
      <c r="D42" s="96"/>
      <c r="E42" s="96"/>
      <c r="F42" s="96"/>
      <c r="G42" s="96"/>
      <c r="H42" s="99"/>
      <c r="I42" s="99"/>
      <c r="J42" s="99"/>
      <c r="K42" s="99"/>
      <c r="L42" s="99"/>
      <c r="M42" s="99"/>
      <c r="N42" s="99"/>
      <c r="O42" s="99"/>
    </row>
    <row r="43" customFormat="false" ht="39.75" hidden="false" customHeight="true" outlineLevel="0" collapsed="false">
      <c r="A43" s="111"/>
      <c r="B43" s="14"/>
      <c r="C43" s="96" t="s">
        <v>167</v>
      </c>
      <c r="D43" s="96"/>
      <c r="E43" s="96"/>
      <c r="F43" s="96"/>
      <c r="G43" s="96"/>
      <c r="H43" s="14"/>
      <c r="I43" s="14"/>
      <c r="J43" s="99"/>
      <c r="K43" s="99"/>
      <c r="L43" s="99"/>
      <c r="M43" s="99"/>
      <c r="N43" s="99"/>
      <c r="O43" s="99"/>
    </row>
    <row r="44" customFormat="false" ht="21" hidden="false" customHeight="true" outlineLevel="0" collapsed="false">
      <c r="A44" s="111"/>
      <c r="B44" s="14"/>
      <c r="C44" s="80" t="s">
        <v>168</v>
      </c>
      <c r="D44" s="96"/>
      <c r="E44" s="96"/>
      <c r="F44" s="96"/>
      <c r="G44" s="96"/>
      <c r="H44" s="14"/>
      <c r="I44" s="14"/>
      <c r="J44" s="14"/>
      <c r="K44" s="14"/>
      <c r="L44" s="14"/>
      <c r="M44" s="14"/>
      <c r="N44" s="14"/>
      <c r="O44" s="116"/>
    </row>
    <row r="45" customFormat="false" ht="69" hidden="false" customHeight="true" outlineLevel="0" collapsed="false">
      <c r="A45" s="111"/>
      <c r="B45" s="14"/>
      <c r="C45" s="96" t="s">
        <v>169</v>
      </c>
      <c r="D45" s="96"/>
      <c r="E45" s="96"/>
      <c r="F45" s="96"/>
      <c r="G45" s="96"/>
      <c r="H45" s="14"/>
      <c r="I45" s="14"/>
      <c r="J45" s="14"/>
      <c r="K45" s="14"/>
      <c r="L45" s="14"/>
      <c r="M45" s="14"/>
      <c r="N45" s="14"/>
      <c r="O45" s="116"/>
    </row>
    <row r="46" customFormat="false" ht="53.25" hidden="false" customHeight="true" outlineLevel="0" collapsed="false">
      <c r="A46" s="111"/>
      <c r="B46" s="14"/>
      <c r="C46" s="96" t="s">
        <v>170</v>
      </c>
      <c r="D46" s="96"/>
      <c r="E46" s="96"/>
      <c r="F46" s="96"/>
      <c r="G46" s="96"/>
      <c r="H46" s="99"/>
      <c r="I46" s="99"/>
      <c r="J46" s="99"/>
      <c r="K46" s="99"/>
      <c r="L46" s="99"/>
      <c r="M46" s="99"/>
      <c r="N46" s="99"/>
      <c r="O46" s="99"/>
    </row>
    <row r="47" customFormat="false" ht="22.5" hidden="false" customHeight="true" outlineLevel="0" collapsed="false">
      <c r="A47" s="111"/>
      <c r="B47" s="14"/>
      <c r="C47" s="96" t="s">
        <v>154</v>
      </c>
      <c r="D47" s="96"/>
      <c r="E47" s="96"/>
      <c r="F47" s="96"/>
      <c r="G47" s="96"/>
      <c r="H47" s="14"/>
      <c r="I47" s="14"/>
      <c r="J47" s="14"/>
      <c r="K47" s="14"/>
      <c r="L47" s="14"/>
      <c r="M47" s="14"/>
      <c r="N47" s="14"/>
      <c r="O47" s="116"/>
    </row>
    <row r="48" customFormat="false" ht="21" hidden="false" customHeight="true" outlineLevel="0" collapsed="false">
      <c r="A48" s="111"/>
      <c r="B48" s="14"/>
      <c r="C48" s="96" t="s">
        <v>171</v>
      </c>
      <c r="D48" s="96"/>
      <c r="E48" s="96"/>
      <c r="F48" s="96"/>
      <c r="G48" s="96"/>
      <c r="H48" s="14"/>
      <c r="I48" s="14"/>
      <c r="J48" s="14"/>
      <c r="K48" s="14"/>
      <c r="L48" s="14"/>
      <c r="M48" s="14"/>
      <c r="N48" s="14"/>
      <c r="O48" s="116"/>
    </row>
    <row r="49" customFormat="false" ht="23.25" hidden="false" customHeight="true" outlineLevel="0" collapsed="false">
      <c r="A49" s="11" t="s">
        <v>172</v>
      </c>
      <c r="B49" s="117"/>
      <c r="C49" s="69" t="s">
        <v>173</v>
      </c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</row>
    <row r="50" customFormat="false" ht="24.75" hidden="false" customHeight="true" outlineLevel="0" collapsed="false">
      <c r="A50" s="111"/>
      <c r="B50" s="14" t="s">
        <v>145</v>
      </c>
      <c r="C50" s="70" t="s">
        <v>164</v>
      </c>
      <c r="D50" s="103" t="n">
        <v>828</v>
      </c>
      <c r="E50" s="103" t="s">
        <v>150</v>
      </c>
      <c r="F50" s="103" t="s">
        <v>156</v>
      </c>
      <c r="G50" s="103" t="n">
        <v>400</v>
      </c>
      <c r="H50" s="99" t="n">
        <v>88247.8</v>
      </c>
      <c r="I50" s="99"/>
      <c r="J50" s="99"/>
      <c r="K50" s="14"/>
      <c r="L50" s="99"/>
      <c r="M50" s="14"/>
      <c r="N50" s="14"/>
      <c r="O50" s="99" t="n">
        <f aca="false">SUM(H50:N50)</f>
        <v>88247.8</v>
      </c>
    </row>
    <row r="51" customFormat="false" ht="24" hidden="false" customHeight="true" outlineLevel="0" collapsed="false">
      <c r="A51" s="111"/>
      <c r="B51" s="14"/>
      <c r="C51" s="70"/>
      <c r="D51" s="118" t="n">
        <v>828</v>
      </c>
      <c r="E51" s="118" t="s">
        <v>150</v>
      </c>
      <c r="F51" s="118" t="s">
        <v>174</v>
      </c>
      <c r="G51" s="118" t="n">
        <v>400</v>
      </c>
      <c r="H51" s="99"/>
      <c r="I51" s="99" t="n">
        <v>165593.3</v>
      </c>
      <c r="J51" s="99" t="n">
        <v>85000</v>
      </c>
      <c r="K51" s="14"/>
      <c r="L51" s="99"/>
      <c r="M51" s="14"/>
      <c r="N51" s="14"/>
      <c r="O51" s="99" t="n">
        <f aca="false">SUM(H51:N51)</f>
        <v>250593.3</v>
      </c>
    </row>
    <row r="52" customFormat="false" ht="33.75" hidden="false" customHeight="true" outlineLevel="0" collapsed="false">
      <c r="A52" s="111"/>
      <c r="B52" s="14"/>
      <c r="C52" s="96" t="s">
        <v>166</v>
      </c>
      <c r="D52" s="96"/>
      <c r="E52" s="96"/>
      <c r="F52" s="96"/>
      <c r="G52" s="96"/>
      <c r="H52" s="14"/>
      <c r="I52" s="14"/>
      <c r="J52" s="14"/>
      <c r="K52" s="14"/>
      <c r="L52" s="14"/>
      <c r="M52" s="14"/>
      <c r="N52" s="14"/>
      <c r="O52" s="116"/>
    </row>
    <row r="53" customFormat="false" ht="33.75" hidden="false" customHeight="true" outlineLevel="0" collapsed="false">
      <c r="A53" s="111"/>
      <c r="B53" s="14"/>
      <c r="C53" s="96" t="s">
        <v>167</v>
      </c>
      <c r="D53" s="96"/>
      <c r="E53" s="96"/>
      <c r="F53" s="96"/>
      <c r="G53" s="96"/>
      <c r="H53" s="14"/>
      <c r="I53" s="14"/>
      <c r="J53" s="14"/>
      <c r="K53" s="14"/>
      <c r="L53" s="14"/>
      <c r="M53" s="14"/>
      <c r="N53" s="14"/>
      <c r="O53" s="116"/>
    </row>
    <row r="54" customFormat="false" ht="21" hidden="false" customHeight="true" outlineLevel="0" collapsed="false">
      <c r="A54" s="111"/>
      <c r="B54" s="14"/>
      <c r="C54" s="80" t="s">
        <v>168</v>
      </c>
      <c r="D54" s="96"/>
      <c r="E54" s="96"/>
      <c r="F54" s="96"/>
      <c r="G54" s="96"/>
      <c r="H54" s="14"/>
      <c r="I54" s="14"/>
      <c r="J54" s="14"/>
      <c r="K54" s="14"/>
      <c r="L54" s="14"/>
      <c r="M54" s="14"/>
      <c r="N54" s="14"/>
      <c r="O54" s="116"/>
    </row>
    <row r="55" customFormat="false" ht="69.75" hidden="false" customHeight="true" outlineLevel="0" collapsed="false">
      <c r="A55" s="111"/>
      <c r="B55" s="14"/>
      <c r="C55" s="96" t="s">
        <v>169</v>
      </c>
      <c r="D55" s="96"/>
      <c r="E55" s="96"/>
      <c r="F55" s="96"/>
      <c r="G55" s="96"/>
      <c r="H55" s="14"/>
      <c r="I55" s="14"/>
      <c r="J55" s="14"/>
      <c r="K55" s="14"/>
      <c r="L55" s="14"/>
      <c r="M55" s="14"/>
      <c r="N55" s="14"/>
      <c r="O55" s="116"/>
    </row>
    <row r="56" customFormat="false" ht="50.25" hidden="false" customHeight="true" outlineLevel="0" collapsed="false">
      <c r="A56" s="111"/>
      <c r="B56" s="14"/>
      <c r="C56" s="96" t="s">
        <v>170</v>
      </c>
      <c r="D56" s="96"/>
      <c r="E56" s="96"/>
      <c r="F56" s="96"/>
      <c r="G56" s="96"/>
      <c r="H56" s="14"/>
      <c r="I56" s="14"/>
      <c r="J56" s="14"/>
      <c r="K56" s="14"/>
      <c r="L56" s="14"/>
      <c r="M56" s="14"/>
      <c r="N56" s="14"/>
      <c r="O56" s="116"/>
    </row>
    <row r="57" customFormat="false" ht="20.25" hidden="false" customHeight="true" outlineLevel="0" collapsed="false">
      <c r="A57" s="111"/>
      <c r="B57" s="14"/>
      <c r="C57" s="96" t="s">
        <v>154</v>
      </c>
      <c r="D57" s="96"/>
      <c r="E57" s="96"/>
      <c r="F57" s="96"/>
      <c r="G57" s="96"/>
      <c r="H57" s="14"/>
      <c r="I57" s="14"/>
      <c r="J57" s="14"/>
      <c r="K57" s="14"/>
      <c r="L57" s="14"/>
      <c r="M57" s="14"/>
      <c r="N57" s="14"/>
      <c r="O57" s="116"/>
    </row>
    <row r="58" customFormat="false" ht="19.5" hidden="false" customHeight="true" outlineLevel="0" collapsed="false">
      <c r="A58" s="111"/>
      <c r="B58" s="14"/>
      <c r="C58" s="96" t="s">
        <v>171</v>
      </c>
      <c r="D58" s="96"/>
      <c r="E58" s="96"/>
      <c r="F58" s="96"/>
      <c r="G58" s="96"/>
      <c r="H58" s="14"/>
      <c r="I58" s="14"/>
      <c r="J58" s="14"/>
      <c r="K58" s="14"/>
      <c r="L58" s="14"/>
      <c r="M58" s="14"/>
      <c r="N58" s="14"/>
      <c r="O58" s="116"/>
    </row>
    <row r="59" customFormat="false" ht="25.5" hidden="false" customHeight="true" outlineLevel="0" collapsed="false">
      <c r="A59" s="119" t="s">
        <v>60</v>
      </c>
      <c r="B59" s="117"/>
      <c r="C59" s="69" t="s">
        <v>175</v>
      </c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</row>
    <row r="60" customFormat="false" ht="24" hidden="false" customHeight="true" outlineLevel="0" collapsed="false">
      <c r="A60" s="111"/>
      <c r="B60" s="14" t="s">
        <v>176</v>
      </c>
      <c r="C60" s="70" t="s">
        <v>164</v>
      </c>
      <c r="D60" s="103" t="n">
        <v>828</v>
      </c>
      <c r="E60" s="103" t="s">
        <v>150</v>
      </c>
      <c r="F60" s="103" t="s">
        <v>153</v>
      </c>
      <c r="G60" s="71" t="n">
        <v>500</v>
      </c>
      <c r="H60" s="99" t="n">
        <v>127912</v>
      </c>
      <c r="I60" s="105"/>
      <c r="J60" s="99"/>
      <c r="K60" s="99"/>
      <c r="L60" s="99"/>
      <c r="M60" s="99"/>
      <c r="N60" s="99"/>
      <c r="O60" s="99" t="n">
        <f aca="false">SUM(H60:N60)</f>
        <v>127912</v>
      </c>
    </row>
    <row r="61" customFormat="false" ht="24" hidden="false" customHeight="true" outlineLevel="0" collapsed="false">
      <c r="A61" s="111"/>
      <c r="B61" s="14"/>
      <c r="C61" s="70"/>
      <c r="D61" s="114" t="n">
        <v>828</v>
      </c>
      <c r="E61" s="114" t="s">
        <v>150</v>
      </c>
      <c r="F61" s="114" t="s">
        <v>177</v>
      </c>
      <c r="G61" s="118" t="n">
        <v>500</v>
      </c>
      <c r="H61" s="99"/>
      <c r="I61" s="105" t="n">
        <v>569883.2</v>
      </c>
      <c r="J61" s="99" t="n">
        <v>940000</v>
      </c>
      <c r="K61" s="99"/>
      <c r="L61" s="99"/>
      <c r="M61" s="99"/>
      <c r="N61" s="99"/>
      <c r="O61" s="99" t="n">
        <f aca="false">SUM(H61:N61)</f>
        <v>1509883.2</v>
      </c>
    </row>
    <row r="62" customFormat="false" ht="31.5" hidden="false" customHeight="false" outlineLevel="0" collapsed="false">
      <c r="A62" s="111"/>
      <c r="B62" s="14"/>
      <c r="C62" s="96" t="s">
        <v>166</v>
      </c>
      <c r="D62" s="96"/>
      <c r="E62" s="96"/>
      <c r="F62" s="96"/>
      <c r="G62" s="96"/>
      <c r="H62" s="14"/>
      <c r="I62" s="14"/>
      <c r="J62" s="99"/>
      <c r="K62" s="99"/>
      <c r="L62" s="99"/>
      <c r="M62" s="99"/>
      <c r="N62" s="99"/>
      <c r="O62" s="99"/>
    </row>
    <row r="63" customFormat="false" ht="35.25" hidden="false" customHeight="true" outlineLevel="0" collapsed="false">
      <c r="A63" s="111"/>
      <c r="B63" s="14"/>
      <c r="C63" s="96" t="s">
        <v>167</v>
      </c>
      <c r="D63" s="96"/>
      <c r="E63" s="96"/>
      <c r="F63" s="96"/>
      <c r="G63" s="96"/>
      <c r="H63" s="14"/>
      <c r="I63" s="14"/>
      <c r="J63" s="99"/>
      <c r="K63" s="99"/>
      <c r="L63" s="99"/>
      <c r="M63" s="99"/>
      <c r="N63" s="99"/>
      <c r="O63" s="99"/>
    </row>
    <row r="64" customFormat="false" ht="25.5" hidden="false" customHeight="true" outlineLevel="0" collapsed="false">
      <c r="A64" s="111"/>
      <c r="B64" s="14"/>
      <c r="C64" s="70" t="s">
        <v>168</v>
      </c>
      <c r="D64" s="103" t="n">
        <v>828</v>
      </c>
      <c r="E64" s="103" t="s">
        <v>150</v>
      </c>
      <c r="F64" s="103" t="s">
        <v>153</v>
      </c>
      <c r="G64" s="71" t="n">
        <v>500</v>
      </c>
      <c r="H64" s="99" t="n">
        <f aca="false">H60</f>
        <v>127912</v>
      </c>
      <c r="I64" s="99"/>
      <c r="J64" s="14"/>
      <c r="K64" s="99"/>
      <c r="L64" s="99"/>
      <c r="M64" s="99"/>
      <c r="N64" s="99"/>
      <c r="O64" s="99" t="n">
        <f aca="false">SUM(H64:N64)</f>
        <v>127912</v>
      </c>
    </row>
    <row r="65" customFormat="false" ht="25.5" hidden="false" customHeight="true" outlineLevel="0" collapsed="false">
      <c r="A65" s="111"/>
      <c r="B65" s="14"/>
      <c r="C65" s="70"/>
      <c r="D65" s="114" t="n">
        <v>828</v>
      </c>
      <c r="E65" s="114" t="s">
        <v>150</v>
      </c>
      <c r="F65" s="114" t="s">
        <v>177</v>
      </c>
      <c r="G65" s="118" t="n">
        <v>500</v>
      </c>
      <c r="H65" s="99"/>
      <c r="I65" s="99" t="n">
        <f aca="false">I61</f>
        <v>569883.2</v>
      </c>
      <c r="J65" s="99" t="n">
        <f aca="false">J61</f>
        <v>940000</v>
      </c>
      <c r="K65" s="99"/>
      <c r="L65" s="99"/>
      <c r="M65" s="99"/>
      <c r="N65" s="99"/>
      <c r="O65" s="99" t="n">
        <f aca="false">SUM(H65:N65)</f>
        <v>1509883.2</v>
      </c>
    </row>
    <row r="66" customFormat="false" ht="67.5" hidden="false" customHeight="true" outlineLevel="0" collapsed="false">
      <c r="A66" s="111"/>
      <c r="B66" s="14"/>
      <c r="C66" s="96" t="s">
        <v>169</v>
      </c>
      <c r="D66" s="96"/>
      <c r="E66" s="96"/>
      <c r="F66" s="96"/>
      <c r="G66" s="96"/>
      <c r="H66" s="14"/>
      <c r="I66" s="14"/>
      <c r="J66" s="14"/>
      <c r="K66" s="14"/>
      <c r="L66" s="14"/>
      <c r="M66" s="14"/>
      <c r="N66" s="14"/>
      <c r="O66" s="116"/>
    </row>
    <row r="67" customFormat="false" ht="53.25" hidden="false" customHeight="true" outlineLevel="0" collapsed="false">
      <c r="A67" s="111"/>
      <c r="B67" s="14"/>
      <c r="C67" s="96" t="s">
        <v>170</v>
      </c>
      <c r="D67" s="96"/>
      <c r="E67" s="96"/>
      <c r="F67" s="96"/>
      <c r="G67" s="96"/>
      <c r="H67" s="14"/>
      <c r="I67" s="14"/>
      <c r="J67" s="14"/>
      <c r="K67" s="14"/>
      <c r="L67" s="14"/>
      <c r="M67" s="14"/>
      <c r="N67" s="14"/>
      <c r="O67" s="116"/>
    </row>
    <row r="68" customFormat="false" ht="24" hidden="false" customHeight="true" outlineLevel="0" collapsed="false">
      <c r="A68" s="111"/>
      <c r="B68" s="14"/>
      <c r="C68" s="96" t="s">
        <v>154</v>
      </c>
      <c r="D68" s="96"/>
      <c r="E68" s="96"/>
      <c r="F68" s="96"/>
      <c r="G68" s="96"/>
      <c r="H68" s="99" t="n">
        <v>9627.79999999999</v>
      </c>
      <c r="I68" s="105" t="n">
        <v>35993.03</v>
      </c>
      <c r="J68" s="115" t="n">
        <v>60000</v>
      </c>
      <c r="K68" s="99"/>
      <c r="L68" s="99"/>
      <c r="M68" s="99"/>
      <c r="N68" s="99"/>
      <c r="O68" s="99" t="n">
        <f aca="false">SUM(H68:N68)</f>
        <v>105620.83</v>
      </c>
    </row>
    <row r="69" customFormat="false" ht="19.5" hidden="false" customHeight="true" outlineLevel="0" collapsed="false">
      <c r="A69" s="111"/>
      <c r="B69" s="14"/>
      <c r="C69" s="96" t="s">
        <v>171</v>
      </c>
      <c r="D69" s="96"/>
      <c r="E69" s="96"/>
      <c r="F69" s="96"/>
      <c r="G69" s="96"/>
      <c r="H69" s="14"/>
      <c r="I69" s="14"/>
      <c r="J69" s="14"/>
      <c r="K69" s="14"/>
      <c r="L69" s="14"/>
      <c r="M69" s="14"/>
      <c r="N69" s="14"/>
      <c r="O69" s="116"/>
    </row>
    <row r="70" customFormat="false" ht="27" hidden="true" customHeight="true" outlineLevel="0" collapsed="false">
      <c r="A70" s="111" t="s">
        <v>62</v>
      </c>
      <c r="B70" s="117"/>
      <c r="C70" s="69" t="s">
        <v>178</v>
      </c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</row>
    <row r="71" customFormat="false" ht="27" hidden="true" customHeight="true" outlineLevel="0" collapsed="false">
      <c r="A71" s="111"/>
      <c r="B71" s="14" t="s">
        <v>125</v>
      </c>
      <c r="C71" s="96" t="s">
        <v>164</v>
      </c>
      <c r="D71" s="103" t="n">
        <v>828</v>
      </c>
      <c r="E71" s="103" t="s">
        <v>150</v>
      </c>
      <c r="F71" s="103" t="s">
        <v>153</v>
      </c>
      <c r="G71" s="71" t="n">
        <v>500</v>
      </c>
      <c r="H71" s="14" t="n">
        <f aca="false">H18</f>
        <v>0</v>
      </c>
      <c r="I71" s="99" t="n">
        <f aca="false">I18</f>
        <v>0</v>
      </c>
      <c r="J71" s="99" t="n">
        <f aca="false">J18</f>
        <v>0</v>
      </c>
      <c r="K71" s="99" t="n">
        <f aca="false">K18</f>
        <v>0</v>
      </c>
      <c r="L71" s="99" t="n">
        <f aca="false">L18</f>
        <v>0</v>
      </c>
      <c r="M71" s="99" t="n">
        <f aca="false">M18</f>
        <v>0</v>
      </c>
      <c r="N71" s="99" t="n">
        <f aca="false">N18</f>
        <v>0</v>
      </c>
      <c r="O71" s="99" t="n">
        <f aca="false">O18</f>
        <v>0</v>
      </c>
    </row>
    <row r="72" customFormat="false" ht="31.5" hidden="true" customHeight="false" outlineLevel="0" collapsed="false">
      <c r="A72" s="111"/>
      <c r="B72" s="14"/>
      <c r="C72" s="96" t="s">
        <v>166</v>
      </c>
      <c r="D72" s="96"/>
      <c r="E72" s="96"/>
      <c r="F72" s="96"/>
      <c r="G72" s="96"/>
      <c r="H72" s="14"/>
      <c r="I72" s="14"/>
      <c r="J72" s="14"/>
      <c r="K72" s="14"/>
      <c r="L72" s="14"/>
      <c r="M72" s="14"/>
      <c r="N72" s="14"/>
      <c r="O72" s="14"/>
    </row>
    <row r="73" customFormat="false" ht="31.5" hidden="true" customHeight="false" outlineLevel="0" collapsed="false">
      <c r="A73" s="111"/>
      <c r="B73" s="14"/>
      <c r="C73" s="96" t="s">
        <v>167</v>
      </c>
      <c r="D73" s="96"/>
      <c r="E73" s="96"/>
      <c r="F73" s="96"/>
      <c r="G73" s="96"/>
      <c r="H73" s="14"/>
      <c r="I73" s="14"/>
      <c r="J73" s="14"/>
      <c r="K73" s="14"/>
      <c r="L73" s="14"/>
      <c r="M73" s="14"/>
      <c r="N73" s="14"/>
      <c r="O73" s="14"/>
    </row>
    <row r="74" customFormat="false" ht="22.5" hidden="true" customHeight="true" outlineLevel="0" collapsed="false">
      <c r="A74" s="111"/>
      <c r="B74" s="14"/>
      <c r="C74" s="80" t="s">
        <v>168</v>
      </c>
      <c r="D74" s="103" t="n">
        <v>828</v>
      </c>
      <c r="E74" s="103" t="s">
        <v>150</v>
      </c>
      <c r="F74" s="103" t="s">
        <v>153</v>
      </c>
      <c r="G74" s="71" t="n">
        <v>500</v>
      </c>
      <c r="H74" s="14"/>
      <c r="I74" s="14"/>
      <c r="J74" s="14"/>
      <c r="K74" s="14"/>
      <c r="L74" s="14"/>
      <c r="M74" s="14"/>
      <c r="N74" s="14"/>
      <c r="O74" s="116"/>
    </row>
    <row r="75" customFormat="false" ht="63" hidden="true" customHeight="false" outlineLevel="0" collapsed="false">
      <c r="A75" s="111"/>
      <c r="B75" s="14"/>
      <c r="C75" s="96" t="s">
        <v>169</v>
      </c>
      <c r="D75" s="96"/>
      <c r="E75" s="96"/>
      <c r="F75" s="96"/>
      <c r="G75" s="96"/>
      <c r="H75" s="14"/>
      <c r="I75" s="14"/>
      <c r="J75" s="14"/>
      <c r="K75" s="14"/>
      <c r="L75" s="14"/>
      <c r="M75" s="14"/>
      <c r="N75" s="14"/>
      <c r="O75" s="116"/>
    </row>
    <row r="76" customFormat="false" ht="47.25" hidden="true" customHeight="false" outlineLevel="0" collapsed="false">
      <c r="A76" s="111"/>
      <c r="B76" s="14"/>
      <c r="C76" s="96" t="s">
        <v>170</v>
      </c>
      <c r="D76" s="96"/>
      <c r="E76" s="96"/>
      <c r="F76" s="96"/>
      <c r="G76" s="96"/>
      <c r="H76" s="14"/>
      <c r="I76" s="14"/>
      <c r="J76" s="14"/>
      <c r="K76" s="14"/>
      <c r="L76" s="14"/>
      <c r="M76" s="14"/>
      <c r="N76" s="14"/>
      <c r="O76" s="116"/>
    </row>
    <row r="77" customFormat="false" ht="38.25" hidden="true" customHeight="true" outlineLevel="0" collapsed="false">
      <c r="A77" s="111"/>
      <c r="B77" s="14"/>
      <c r="C77" s="96" t="s">
        <v>154</v>
      </c>
      <c r="D77" s="96"/>
      <c r="E77" s="96"/>
      <c r="F77" s="96"/>
      <c r="G77" s="96"/>
      <c r="H77" s="14" t="n">
        <f aca="false">H19</f>
        <v>0</v>
      </c>
      <c r="I77" s="99" t="n">
        <f aca="false">I19</f>
        <v>0</v>
      </c>
      <c r="J77" s="99" t="n">
        <f aca="false">J19</f>
        <v>0</v>
      </c>
      <c r="K77" s="99" t="n">
        <f aca="false">K19</f>
        <v>0</v>
      </c>
      <c r="L77" s="99" t="n">
        <f aca="false">L19</f>
        <v>0</v>
      </c>
      <c r="M77" s="99" t="n">
        <f aca="false">M19</f>
        <v>0</v>
      </c>
      <c r="N77" s="99" t="n">
        <f aca="false">N19</f>
        <v>0</v>
      </c>
      <c r="O77" s="99" t="n">
        <f aca="false">O19</f>
        <v>0</v>
      </c>
    </row>
    <row r="78" customFormat="false" ht="27" hidden="true" customHeight="true" outlineLevel="0" collapsed="false">
      <c r="A78" s="111"/>
      <c r="B78" s="14"/>
      <c r="C78" s="96" t="s">
        <v>171</v>
      </c>
      <c r="D78" s="96"/>
      <c r="E78" s="96"/>
      <c r="F78" s="96"/>
      <c r="G78" s="96"/>
      <c r="H78" s="14"/>
      <c r="I78" s="14"/>
      <c r="J78" s="14"/>
      <c r="K78" s="14"/>
      <c r="L78" s="14"/>
      <c r="M78" s="14"/>
      <c r="N78" s="14"/>
      <c r="O78" s="116"/>
    </row>
    <row r="79" customFormat="false" ht="27" hidden="true" customHeight="true" outlineLevel="0" collapsed="false">
      <c r="A79" s="111" t="s">
        <v>64</v>
      </c>
      <c r="B79" s="117"/>
      <c r="C79" s="69" t="s">
        <v>128</v>
      </c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</row>
    <row r="80" customFormat="false" ht="23.25" hidden="true" customHeight="true" outlineLevel="0" collapsed="false">
      <c r="A80" s="111"/>
      <c r="B80" s="14" t="s">
        <v>128</v>
      </c>
      <c r="C80" s="96" t="s">
        <v>164</v>
      </c>
      <c r="D80" s="103" t="n">
        <v>828</v>
      </c>
      <c r="E80" s="103" t="s">
        <v>150</v>
      </c>
      <c r="F80" s="103" t="s">
        <v>153</v>
      </c>
      <c r="G80" s="71" t="n">
        <v>500</v>
      </c>
      <c r="H80" s="14" t="n">
        <f aca="false">H22</f>
        <v>0</v>
      </c>
      <c r="I80" s="99" t="n">
        <f aca="false">I22</f>
        <v>0</v>
      </c>
      <c r="J80" s="99" t="n">
        <f aca="false">J22</f>
        <v>0</v>
      </c>
      <c r="K80" s="99" t="n">
        <f aca="false">K22</f>
        <v>0</v>
      </c>
      <c r="L80" s="99" t="n">
        <f aca="false">L22</f>
        <v>0</v>
      </c>
      <c r="M80" s="99" t="n">
        <f aca="false">M22</f>
        <v>0</v>
      </c>
      <c r="N80" s="99" t="n">
        <f aca="false">N22</f>
        <v>0</v>
      </c>
      <c r="O80" s="99" t="n">
        <f aca="false">O22</f>
        <v>0</v>
      </c>
    </row>
    <row r="81" customFormat="false" ht="31.5" hidden="true" customHeight="false" outlineLevel="0" collapsed="false">
      <c r="A81" s="111"/>
      <c r="B81" s="14"/>
      <c r="C81" s="96" t="s">
        <v>166</v>
      </c>
      <c r="D81" s="96"/>
      <c r="E81" s="96"/>
      <c r="F81" s="96"/>
      <c r="G81" s="96"/>
      <c r="H81" s="14"/>
      <c r="I81" s="14"/>
      <c r="J81" s="14"/>
      <c r="K81" s="14"/>
      <c r="L81" s="14"/>
      <c r="M81" s="14"/>
      <c r="N81" s="14"/>
      <c r="O81" s="14"/>
    </row>
    <row r="82" customFormat="false" ht="31.5" hidden="true" customHeight="false" outlineLevel="0" collapsed="false">
      <c r="A82" s="111"/>
      <c r="B82" s="14"/>
      <c r="C82" s="96" t="s">
        <v>167</v>
      </c>
      <c r="D82" s="96"/>
      <c r="E82" s="96"/>
      <c r="F82" s="96"/>
      <c r="G82" s="96"/>
      <c r="H82" s="14"/>
      <c r="I82" s="14"/>
      <c r="J82" s="14"/>
      <c r="K82" s="14"/>
      <c r="L82" s="14"/>
      <c r="M82" s="14"/>
      <c r="N82" s="14"/>
      <c r="O82" s="14"/>
    </row>
    <row r="83" customFormat="false" ht="27" hidden="true" customHeight="true" outlineLevel="0" collapsed="false">
      <c r="A83" s="111"/>
      <c r="B83" s="14"/>
      <c r="C83" s="80" t="s">
        <v>168</v>
      </c>
      <c r="D83" s="103" t="n">
        <v>828</v>
      </c>
      <c r="E83" s="103" t="s">
        <v>150</v>
      </c>
      <c r="F83" s="103" t="s">
        <v>153</v>
      </c>
      <c r="G83" s="71" t="n">
        <v>500</v>
      </c>
      <c r="H83" s="14"/>
      <c r="I83" s="14"/>
      <c r="J83" s="14"/>
      <c r="K83" s="14"/>
      <c r="L83" s="14"/>
      <c r="M83" s="14"/>
      <c r="N83" s="14"/>
      <c r="O83" s="116"/>
    </row>
    <row r="84" customFormat="false" ht="63" hidden="true" customHeight="false" outlineLevel="0" collapsed="false">
      <c r="A84" s="111"/>
      <c r="B84" s="14"/>
      <c r="C84" s="96" t="s">
        <v>169</v>
      </c>
      <c r="D84" s="96"/>
      <c r="E84" s="96"/>
      <c r="F84" s="96"/>
      <c r="G84" s="96"/>
      <c r="H84" s="14"/>
      <c r="I84" s="14"/>
      <c r="J84" s="14"/>
      <c r="K84" s="14"/>
      <c r="L84" s="14"/>
      <c r="M84" s="14"/>
      <c r="N84" s="14"/>
      <c r="O84" s="116"/>
    </row>
    <row r="85" customFormat="false" ht="47.25" hidden="true" customHeight="false" outlineLevel="0" collapsed="false">
      <c r="A85" s="111"/>
      <c r="B85" s="14"/>
      <c r="C85" s="96" t="s">
        <v>170</v>
      </c>
      <c r="D85" s="96"/>
      <c r="E85" s="96"/>
      <c r="F85" s="96"/>
      <c r="G85" s="96"/>
      <c r="H85" s="14"/>
      <c r="I85" s="14"/>
      <c r="J85" s="14"/>
      <c r="K85" s="14"/>
      <c r="L85" s="14"/>
      <c r="M85" s="14"/>
      <c r="N85" s="14"/>
      <c r="O85" s="116"/>
    </row>
    <row r="86" customFormat="false" ht="39" hidden="true" customHeight="true" outlineLevel="0" collapsed="false">
      <c r="A86" s="111"/>
      <c r="B86" s="14"/>
      <c r="C86" s="96" t="s">
        <v>154</v>
      </c>
      <c r="D86" s="96"/>
      <c r="E86" s="96"/>
      <c r="F86" s="96"/>
      <c r="G86" s="96"/>
      <c r="H86" s="14" t="n">
        <f aca="false">H23</f>
        <v>0</v>
      </c>
      <c r="I86" s="99" t="n">
        <f aca="false">I23</f>
        <v>0</v>
      </c>
      <c r="J86" s="99" t="n">
        <f aca="false">J23</f>
        <v>0</v>
      </c>
      <c r="K86" s="99" t="n">
        <f aca="false">K23</f>
        <v>0</v>
      </c>
      <c r="L86" s="99" t="n">
        <f aca="false">L23</f>
        <v>0</v>
      </c>
      <c r="M86" s="99" t="n">
        <f aca="false">M23</f>
        <v>0</v>
      </c>
      <c r="N86" s="99" t="n">
        <f aca="false">N23</f>
        <v>0</v>
      </c>
      <c r="O86" s="99" t="n">
        <f aca="false">O23</f>
        <v>0</v>
      </c>
    </row>
    <row r="87" customFormat="false" ht="21.75" hidden="true" customHeight="true" outlineLevel="0" collapsed="false">
      <c r="A87" s="111"/>
      <c r="B87" s="14"/>
      <c r="C87" s="96" t="s">
        <v>171</v>
      </c>
      <c r="D87" s="96"/>
      <c r="E87" s="96"/>
      <c r="F87" s="96"/>
      <c r="G87" s="96"/>
      <c r="H87" s="14"/>
      <c r="I87" s="14"/>
      <c r="J87" s="14"/>
      <c r="K87" s="14"/>
      <c r="L87" s="14"/>
      <c r="M87" s="14"/>
      <c r="N87" s="14"/>
      <c r="O87" s="116"/>
    </row>
    <row r="88" customFormat="false" ht="24" hidden="false" customHeight="true" outlineLevel="0" collapsed="false">
      <c r="A88" s="111" t="s">
        <v>62</v>
      </c>
      <c r="B88" s="117"/>
      <c r="C88" s="69" t="s">
        <v>129</v>
      </c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</row>
    <row r="89" customFormat="false" ht="22.5" hidden="false" customHeight="true" outlineLevel="0" collapsed="false">
      <c r="A89" s="111"/>
      <c r="B89" s="14" t="s">
        <v>179</v>
      </c>
      <c r="C89" s="70" t="s">
        <v>164</v>
      </c>
      <c r="D89" s="103" t="n">
        <v>828</v>
      </c>
      <c r="E89" s="103" t="s">
        <v>150</v>
      </c>
      <c r="F89" s="103" t="s">
        <v>156</v>
      </c>
      <c r="G89" s="103" t="n">
        <v>400</v>
      </c>
      <c r="H89" s="105" t="n">
        <v>121337.5</v>
      </c>
      <c r="I89" s="99"/>
      <c r="J89" s="99"/>
      <c r="K89" s="99"/>
      <c r="L89" s="99"/>
      <c r="M89" s="99"/>
      <c r="N89" s="99"/>
      <c r="O89" s="99" t="n">
        <f aca="false">SUM(H89:N89)</f>
        <v>121337.5</v>
      </c>
    </row>
    <row r="90" customFormat="false" ht="23.25" hidden="false" customHeight="true" outlineLevel="0" collapsed="false">
      <c r="A90" s="111"/>
      <c r="B90" s="14"/>
      <c r="C90" s="70"/>
      <c r="D90" s="114" t="n">
        <v>828</v>
      </c>
      <c r="E90" s="114" t="s">
        <v>150</v>
      </c>
      <c r="F90" s="114" t="s">
        <v>180</v>
      </c>
      <c r="G90" s="114" t="n">
        <v>400</v>
      </c>
      <c r="H90" s="105"/>
      <c r="I90" s="105" t="n">
        <v>71825</v>
      </c>
      <c r="J90" s="115" t="n">
        <v>37000</v>
      </c>
      <c r="K90" s="115" t="n">
        <v>59000</v>
      </c>
      <c r="L90" s="99"/>
      <c r="M90" s="99"/>
      <c r="N90" s="99"/>
      <c r="O90" s="99" t="n">
        <f aca="false">SUM(H90:N90)</f>
        <v>167825</v>
      </c>
    </row>
    <row r="91" customFormat="false" ht="34.5" hidden="false" customHeight="true" outlineLevel="0" collapsed="false">
      <c r="A91" s="111"/>
      <c r="B91" s="14"/>
      <c r="C91" s="96" t="s">
        <v>166</v>
      </c>
      <c r="D91" s="96"/>
      <c r="E91" s="96"/>
      <c r="F91" s="96"/>
      <c r="G91" s="96"/>
      <c r="H91" s="99"/>
      <c r="I91" s="99"/>
      <c r="J91" s="99"/>
      <c r="K91" s="99"/>
      <c r="L91" s="99"/>
      <c r="M91" s="99"/>
      <c r="N91" s="99"/>
      <c r="O91" s="99"/>
    </row>
    <row r="92" customFormat="false" ht="39" hidden="false" customHeight="true" outlineLevel="0" collapsed="false">
      <c r="A92" s="111"/>
      <c r="B92" s="14"/>
      <c r="C92" s="96" t="s">
        <v>167</v>
      </c>
      <c r="D92" s="96"/>
      <c r="E92" s="96"/>
      <c r="F92" s="96"/>
      <c r="G92" s="96"/>
      <c r="H92" s="14"/>
      <c r="I92" s="14"/>
      <c r="J92" s="14"/>
      <c r="K92" s="14"/>
      <c r="L92" s="14"/>
      <c r="M92" s="14"/>
      <c r="N92" s="14"/>
      <c r="O92" s="116"/>
    </row>
    <row r="93" customFormat="false" ht="23.25" hidden="false" customHeight="true" outlineLevel="0" collapsed="false">
      <c r="A93" s="111"/>
      <c r="B93" s="14"/>
      <c r="C93" s="80" t="s">
        <v>168</v>
      </c>
      <c r="D93" s="96"/>
      <c r="E93" s="96"/>
      <c r="F93" s="96"/>
      <c r="G93" s="96"/>
      <c r="H93" s="14"/>
      <c r="I93" s="14"/>
      <c r="J93" s="14"/>
      <c r="K93" s="14"/>
      <c r="L93" s="14"/>
      <c r="M93" s="14"/>
      <c r="N93" s="14"/>
      <c r="O93" s="116"/>
    </row>
    <row r="94" customFormat="false" ht="67.5" hidden="false" customHeight="true" outlineLevel="0" collapsed="false">
      <c r="A94" s="111"/>
      <c r="B94" s="14"/>
      <c r="C94" s="96" t="s">
        <v>169</v>
      </c>
      <c r="D94" s="96"/>
      <c r="E94" s="96"/>
      <c r="F94" s="96"/>
      <c r="G94" s="96"/>
      <c r="H94" s="14"/>
      <c r="I94" s="14"/>
      <c r="J94" s="14"/>
      <c r="K94" s="14"/>
      <c r="L94" s="14"/>
      <c r="M94" s="14"/>
      <c r="N94" s="14"/>
      <c r="O94" s="116"/>
    </row>
    <row r="95" customFormat="false" ht="54" hidden="false" customHeight="true" outlineLevel="0" collapsed="false">
      <c r="A95" s="111"/>
      <c r="B95" s="14"/>
      <c r="C95" s="96" t="s">
        <v>170</v>
      </c>
      <c r="D95" s="96"/>
      <c r="E95" s="96"/>
      <c r="F95" s="96"/>
      <c r="G95" s="96"/>
      <c r="H95" s="14"/>
      <c r="I95" s="14"/>
      <c r="J95" s="14"/>
      <c r="K95" s="14"/>
      <c r="L95" s="14"/>
      <c r="M95" s="14"/>
      <c r="N95" s="14"/>
      <c r="O95" s="116"/>
    </row>
    <row r="96" customFormat="false" ht="23.25" hidden="false" customHeight="true" outlineLevel="0" collapsed="false">
      <c r="A96" s="111"/>
      <c r="B96" s="14"/>
      <c r="C96" s="96" t="s">
        <v>154</v>
      </c>
      <c r="D96" s="96"/>
      <c r="E96" s="96"/>
      <c r="F96" s="96"/>
      <c r="G96" s="96"/>
      <c r="H96" s="14"/>
      <c r="I96" s="14"/>
      <c r="J96" s="14"/>
      <c r="K96" s="14"/>
      <c r="L96" s="14"/>
      <c r="M96" s="14"/>
      <c r="N96" s="14"/>
      <c r="O96" s="116"/>
    </row>
    <row r="97" customFormat="false" ht="20.25" hidden="false" customHeight="true" outlineLevel="0" collapsed="false">
      <c r="A97" s="111"/>
      <c r="B97" s="14"/>
      <c r="C97" s="96" t="s">
        <v>171</v>
      </c>
      <c r="D97" s="96"/>
      <c r="E97" s="96"/>
      <c r="F97" s="96"/>
      <c r="G97" s="96"/>
      <c r="H97" s="14"/>
      <c r="I97" s="14"/>
      <c r="J97" s="14"/>
      <c r="K97" s="14"/>
      <c r="L97" s="14"/>
      <c r="M97" s="14"/>
      <c r="N97" s="14"/>
      <c r="O97" s="116"/>
    </row>
    <row r="98" customFormat="false" ht="21.75" hidden="false" customHeight="true" outlineLevel="0" collapsed="false">
      <c r="A98" s="111" t="s">
        <v>64</v>
      </c>
      <c r="B98" s="96" t="s">
        <v>133</v>
      </c>
      <c r="C98" s="69" t="s">
        <v>133</v>
      </c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</row>
    <row r="99" customFormat="false" ht="26.25" hidden="false" customHeight="true" outlineLevel="0" collapsed="false">
      <c r="A99" s="111"/>
      <c r="B99" s="96"/>
      <c r="C99" s="70" t="s">
        <v>164</v>
      </c>
      <c r="D99" s="71" t="n">
        <v>828</v>
      </c>
      <c r="E99" s="71" t="s">
        <v>150</v>
      </c>
      <c r="F99" s="71" t="s">
        <v>156</v>
      </c>
      <c r="G99" s="118" t="n">
        <v>200</v>
      </c>
      <c r="H99" s="99" t="n">
        <v>1535.30000000001</v>
      </c>
      <c r="I99" s="99"/>
      <c r="J99" s="99"/>
      <c r="K99" s="99"/>
      <c r="L99" s="99"/>
      <c r="M99" s="99"/>
      <c r="N99" s="99"/>
      <c r="O99" s="99" t="n">
        <f aca="false">SUM(H99:N99)</f>
        <v>1535.30000000001</v>
      </c>
    </row>
    <row r="100" customFormat="false" ht="21" hidden="false" customHeight="true" outlineLevel="0" collapsed="false">
      <c r="A100" s="111"/>
      <c r="B100" s="96"/>
      <c r="C100" s="70"/>
      <c r="D100" s="71" t="n">
        <v>828</v>
      </c>
      <c r="E100" s="71" t="s">
        <v>150</v>
      </c>
      <c r="F100" s="71" t="s">
        <v>156</v>
      </c>
      <c r="G100" s="118" t="n">
        <v>400</v>
      </c>
      <c r="H100" s="105" t="n">
        <v>50613.2</v>
      </c>
      <c r="I100" s="99"/>
      <c r="J100" s="99"/>
      <c r="K100" s="99"/>
      <c r="L100" s="99"/>
      <c r="M100" s="99"/>
      <c r="N100" s="99"/>
      <c r="O100" s="99" t="n">
        <f aca="false">SUM(H100:N100)</f>
        <v>50613.2</v>
      </c>
    </row>
    <row r="101" customFormat="false" ht="27.75" hidden="false" customHeight="true" outlineLevel="0" collapsed="false">
      <c r="A101" s="111"/>
      <c r="B101" s="96"/>
      <c r="C101" s="70"/>
      <c r="D101" s="71" t="n">
        <v>828</v>
      </c>
      <c r="E101" s="71" t="s">
        <v>150</v>
      </c>
      <c r="F101" s="71" t="s">
        <v>156</v>
      </c>
      <c r="G101" s="114" t="n">
        <v>800</v>
      </c>
      <c r="H101" s="105" t="n">
        <v>11452.7</v>
      </c>
      <c r="I101" s="99"/>
      <c r="J101" s="99"/>
      <c r="K101" s="99"/>
      <c r="L101" s="99"/>
      <c r="M101" s="99"/>
      <c r="N101" s="99"/>
      <c r="O101" s="99" t="n">
        <f aca="false">SUM(H101:N101)</f>
        <v>11452.7</v>
      </c>
    </row>
    <row r="102" customFormat="false" ht="24" hidden="false" customHeight="true" outlineLevel="0" collapsed="false">
      <c r="A102" s="111"/>
      <c r="B102" s="96"/>
      <c r="C102" s="70"/>
      <c r="D102" s="114" t="n">
        <v>828</v>
      </c>
      <c r="E102" s="114" t="s">
        <v>150</v>
      </c>
      <c r="F102" s="114" t="s">
        <v>181</v>
      </c>
      <c r="G102" s="118" t="n">
        <v>200</v>
      </c>
      <c r="H102" s="105"/>
      <c r="I102" s="99" t="n">
        <v>56766.1</v>
      </c>
      <c r="J102" s="120"/>
      <c r="K102" s="120"/>
      <c r="L102" s="120"/>
      <c r="M102" s="120"/>
      <c r="N102" s="120"/>
      <c r="O102" s="99" t="n">
        <f aca="false">SUM(H102:N102)</f>
        <v>56766.1</v>
      </c>
    </row>
    <row r="103" customFormat="false" ht="27" hidden="false" customHeight="true" outlineLevel="0" collapsed="false">
      <c r="A103" s="111"/>
      <c r="B103" s="96"/>
      <c r="C103" s="70"/>
      <c r="D103" s="114" t="n">
        <v>828</v>
      </c>
      <c r="E103" s="114" t="s">
        <v>150</v>
      </c>
      <c r="F103" s="114" t="s">
        <v>181</v>
      </c>
      <c r="G103" s="118" t="n">
        <v>400</v>
      </c>
      <c r="H103" s="105"/>
      <c r="I103" s="99" t="n">
        <v>70135.958</v>
      </c>
      <c r="J103" s="121" t="n">
        <f aca="false">28000</f>
        <v>28000</v>
      </c>
      <c r="K103" s="121" t="n">
        <f aca="false">24400+76000</f>
        <v>100400</v>
      </c>
      <c r="L103" s="121" t="n">
        <v>25000</v>
      </c>
      <c r="M103" s="121" t="n">
        <v>25000</v>
      </c>
      <c r="N103" s="121" t="n">
        <v>25000</v>
      </c>
      <c r="O103" s="99" t="n">
        <f aca="false">SUM(H103:N103)</f>
        <v>273535.958</v>
      </c>
    </row>
    <row r="104" customFormat="false" ht="24" hidden="false" customHeight="true" outlineLevel="0" collapsed="false">
      <c r="A104" s="111"/>
      <c r="B104" s="96"/>
      <c r="C104" s="70"/>
      <c r="D104" s="114" t="n">
        <v>828</v>
      </c>
      <c r="E104" s="114" t="s">
        <v>150</v>
      </c>
      <c r="F104" s="114" t="s">
        <v>181</v>
      </c>
      <c r="G104" s="114" t="n">
        <v>800</v>
      </c>
      <c r="H104" s="105"/>
      <c r="I104" s="99" t="n">
        <v>93652.542</v>
      </c>
      <c r="J104" s="122"/>
      <c r="K104" s="122"/>
      <c r="L104" s="122"/>
      <c r="M104" s="122"/>
      <c r="N104" s="123"/>
      <c r="O104" s="99" t="n">
        <f aca="false">SUM(H104:N104)</f>
        <v>93652.542</v>
      </c>
    </row>
    <row r="105" customFormat="false" ht="104.25" hidden="false" customHeight="true" outlineLevel="0" collapsed="false">
      <c r="A105" s="124"/>
      <c r="B105" s="96"/>
      <c r="C105" s="96" t="s">
        <v>182</v>
      </c>
      <c r="D105" s="114" t="n">
        <v>828</v>
      </c>
      <c r="E105" s="114" t="s">
        <v>150</v>
      </c>
      <c r="F105" s="114" t="s">
        <v>181</v>
      </c>
      <c r="G105" s="118" t="n">
        <v>200</v>
      </c>
      <c r="I105" s="105" t="n">
        <v>55550.0752</v>
      </c>
      <c r="J105" s="99"/>
      <c r="K105" s="99"/>
      <c r="L105" s="99"/>
      <c r="M105" s="99"/>
      <c r="N105" s="99"/>
      <c r="O105" s="99" t="n">
        <f aca="false">I105</f>
        <v>55550.0752</v>
      </c>
    </row>
    <row r="106" customFormat="false" ht="38.25" hidden="false" customHeight="true" outlineLevel="0" collapsed="false">
      <c r="A106" s="125"/>
      <c r="B106" s="96"/>
      <c r="C106" s="96" t="s">
        <v>166</v>
      </c>
      <c r="D106" s="96"/>
      <c r="E106" s="96"/>
      <c r="F106" s="96"/>
      <c r="G106" s="96"/>
      <c r="H106" s="14"/>
      <c r="I106" s="14"/>
      <c r="J106" s="14"/>
      <c r="K106" s="14"/>
      <c r="L106" s="14"/>
      <c r="M106" s="14"/>
      <c r="N106" s="14"/>
      <c r="O106" s="116"/>
      <c r="R106" s="62" t="s">
        <v>132</v>
      </c>
    </row>
    <row r="107" customFormat="false" ht="37.5" hidden="false" customHeight="true" outlineLevel="0" collapsed="false">
      <c r="A107" s="125"/>
      <c r="B107" s="80"/>
      <c r="C107" s="96" t="s">
        <v>167</v>
      </c>
      <c r="D107" s="96"/>
      <c r="E107" s="96"/>
      <c r="F107" s="96"/>
      <c r="G107" s="96"/>
      <c r="H107" s="14"/>
      <c r="I107" s="14"/>
      <c r="J107" s="14"/>
      <c r="K107" s="14"/>
      <c r="L107" s="14"/>
      <c r="M107" s="14"/>
      <c r="N107" s="14"/>
      <c r="O107" s="116"/>
    </row>
    <row r="108" customFormat="false" ht="27" hidden="false" customHeight="true" outlineLevel="0" collapsed="false">
      <c r="A108" s="125"/>
      <c r="B108" s="96"/>
      <c r="C108" s="80" t="s">
        <v>168</v>
      </c>
      <c r="D108" s="96"/>
      <c r="E108" s="96"/>
      <c r="F108" s="96"/>
      <c r="G108" s="96"/>
      <c r="H108" s="14"/>
      <c r="I108" s="14"/>
      <c r="J108" s="14"/>
      <c r="K108" s="14"/>
      <c r="L108" s="14"/>
      <c r="M108" s="14"/>
      <c r="N108" s="14"/>
      <c r="O108" s="116"/>
    </row>
    <row r="109" customFormat="false" ht="71.25" hidden="false" customHeight="true" outlineLevel="0" collapsed="false">
      <c r="A109" s="125"/>
      <c r="B109" s="96"/>
      <c r="C109" s="96" t="s">
        <v>169</v>
      </c>
      <c r="D109" s="96"/>
      <c r="E109" s="96"/>
      <c r="F109" s="96"/>
      <c r="G109" s="96"/>
      <c r="H109" s="14"/>
      <c r="I109" s="14"/>
      <c r="J109" s="14"/>
      <c r="K109" s="14"/>
      <c r="L109" s="14"/>
      <c r="M109" s="14"/>
      <c r="N109" s="14"/>
      <c r="O109" s="116"/>
    </row>
    <row r="110" customFormat="false" ht="54.75" hidden="false" customHeight="true" outlineLevel="0" collapsed="false">
      <c r="A110" s="125"/>
      <c r="B110" s="96"/>
      <c r="C110" s="96" t="s">
        <v>170</v>
      </c>
      <c r="D110" s="96"/>
      <c r="E110" s="96"/>
      <c r="F110" s="96"/>
      <c r="G110" s="96"/>
      <c r="H110" s="14"/>
      <c r="I110" s="14"/>
      <c r="J110" s="14"/>
      <c r="K110" s="14"/>
      <c r="L110" s="14"/>
      <c r="M110" s="14"/>
      <c r="N110" s="14"/>
      <c r="O110" s="116"/>
    </row>
    <row r="111" customFormat="false" ht="28.5" hidden="false" customHeight="true" outlineLevel="0" collapsed="false">
      <c r="A111" s="125"/>
      <c r="B111" s="96"/>
      <c r="C111" s="96" t="s">
        <v>154</v>
      </c>
      <c r="D111" s="96"/>
      <c r="E111" s="96"/>
      <c r="F111" s="96"/>
      <c r="G111" s="96"/>
      <c r="H111" s="14"/>
      <c r="I111" s="14"/>
      <c r="J111" s="14"/>
      <c r="K111" s="14"/>
      <c r="L111" s="14"/>
      <c r="M111" s="14"/>
      <c r="N111" s="14"/>
      <c r="O111" s="116"/>
    </row>
    <row r="112" customFormat="false" ht="20.25" hidden="false" customHeight="true" outlineLevel="0" collapsed="false">
      <c r="A112" s="125"/>
      <c r="B112" s="96"/>
      <c r="C112" s="96" t="s">
        <v>171</v>
      </c>
      <c r="D112" s="96"/>
      <c r="E112" s="96"/>
      <c r="F112" s="96"/>
      <c r="G112" s="96"/>
      <c r="H112" s="14"/>
      <c r="I112" s="14"/>
      <c r="J112" s="14"/>
      <c r="K112" s="14"/>
      <c r="L112" s="14"/>
      <c r="M112" s="14"/>
      <c r="N112" s="14"/>
      <c r="O112" s="116"/>
    </row>
    <row r="113" customFormat="false" ht="22.5" hidden="false" customHeight="true" outlineLevel="0" collapsed="false">
      <c r="A113" s="126"/>
      <c r="B113" s="96"/>
      <c r="C113" s="96" t="s">
        <v>183</v>
      </c>
      <c r="D113" s="96"/>
      <c r="E113" s="96"/>
      <c r="F113" s="96"/>
      <c r="G113" s="96"/>
      <c r="H113" s="14"/>
      <c r="I113" s="14"/>
      <c r="J113" s="14"/>
      <c r="K113" s="14"/>
      <c r="L113" s="14"/>
      <c r="M113" s="14"/>
      <c r="N113" s="14"/>
      <c r="O113" s="116"/>
    </row>
    <row r="114" customFormat="false" ht="21" hidden="false" customHeight="true" outlineLevel="0" collapsed="false">
      <c r="A114" s="14"/>
      <c r="B114" s="14"/>
      <c r="C114" s="127" t="s">
        <v>184</v>
      </c>
      <c r="D114" s="96"/>
      <c r="E114" s="96"/>
      <c r="F114" s="96"/>
      <c r="G114" s="14"/>
      <c r="H114" s="99" t="n">
        <f aca="false">H116+H122</f>
        <v>716376.7</v>
      </c>
      <c r="I114" s="99" t="n">
        <f aca="false">I116+I122</f>
        <v>1246756.63</v>
      </c>
      <c r="J114" s="99" t="n">
        <f aca="false">J116+J122</f>
        <v>1150000</v>
      </c>
      <c r="K114" s="99" t="n">
        <f aca="false">K41+K51+K61+K90+K103</f>
        <v>1219160.4</v>
      </c>
      <c r="L114" s="99" t="n">
        <f aca="false">L41+L51+L61+L90+L103</f>
        <v>6250967.6</v>
      </c>
      <c r="M114" s="99" t="n">
        <f aca="false">M41+M51+M61+M90+M103</f>
        <v>6954000</v>
      </c>
      <c r="N114" s="99" t="n">
        <f aca="false">N41+N51+N61+N90+N103</f>
        <v>7479557</v>
      </c>
      <c r="O114" s="99" t="n">
        <f aca="false">O116+O122</f>
        <v>25016818.33</v>
      </c>
      <c r="P114" s="113" t="n">
        <f aca="false">P40+O60+O61+O68+O89+O90+O99+O100+O101+O102+O103+O104</f>
        <v>25016818.33</v>
      </c>
      <c r="Q114" s="113" t="n">
        <f aca="false">O114-P114</f>
        <v>0</v>
      </c>
    </row>
    <row r="115" customFormat="false" ht="21" hidden="false" customHeight="true" outlineLevel="0" collapsed="false">
      <c r="A115" s="14"/>
      <c r="B115" s="14"/>
      <c r="C115" s="96" t="s">
        <v>185</v>
      </c>
      <c r="D115" s="96"/>
      <c r="E115" s="96"/>
      <c r="F115" s="96"/>
      <c r="G115" s="14"/>
      <c r="H115" s="99"/>
      <c r="I115" s="99"/>
      <c r="J115" s="99"/>
      <c r="K115" s="99"/>
      <c r="L115" s="99"/>
      <c r="M115" s="99"/>
      <c r="N115" s="99"/>
      <c r="O115" s="99"/>
      <c r="Q115" s="113"/>
    </row>
    <row r="116" customFormat="false" ht="21.75" hidden="false" customHeight="true" outlineLevel="0" collapsed="false">
      <c r="A116" s="14"/>
      <c r="B116" s="14"/>
      <c r="C116" s="96" t="s">
        <v>186</v>
      </c>
      <c r="D116" s="96"/>
      <c r="E116" s="96"/>
      <c r="F116" s="96"/>
      <c r="G116" s="14"/>
      <c r="H116" s="99" t="n">
        <f aca="false">H40+H50+H60+H71+H80+H89+H99+H100+H101</f>
        <v>706748.9</v>
      </c>
      <c r="I116" s="99" t="n">
        <f aca="false">I41+I51+I61+I90+I102+I103+I104</f>
        <v>1210763.6</v>
      </c>
      <c r="J116" s="99" t="n">
        <f aca="false">J41+J51+J61+J90+J102+J103+J104</f>
        <v>1090000</v>
      </c>
      <c r="K116" s="99" t="n">
        <f aca="false">K41+K51+K61+K90+K102+K103+K104</f>
        <v>1219160.4</v>
      </c>
      <c r="L116" s="99" t="n">
        <f aca="false">L41+L51+L61+L90+L102+L103+L104</f>
        <v>6250967.6</v>
      </c>
      <c r="M116" s="99" t="n">
        <f aca="false">M41+M51+M61+M90+M102+M103+M104</f>
        <v>6954000</v>
      </c>
      <c r="N116" s="99" t="n">
        <f aca="false">N41+N51+N61+N90+N102+N103+N104</f>
        <v>7479557</v>
      </c>
      <c r="O116" s="99" t="n">
        <f aca="false">SUM(H116:N116)</f>
        <v>24911197.5</v>
      </c>
    </row>
    <row r="117" customFormat="false" ht="32.25" hidden="false" customHeight="true" outlineLevel="0" collapsed="false">
      <c r="A117" s="14"/>
      <c r="B117" s="14"/>
      <c r="C117" s="96" t="s">
        <v>166</v>
      </c>
      <c r="D117" s="96"/>
      <c r="E117" s="96"/>
      <c r="F117" s="96"/>
      <c r="G117" s="14"/>
      <c r="H117" s="99"/>
      <c r="I117" s="99"/>
      <c r="J117" s="99"/>
      <c r="K117" s="99"/>
      <c r="L117" s="99"/>
      <c r="M117" s="99"/>
      <c r="N117" s="99"/>
      <c r="O117" s="99"/>
    </row>
    <row r="118" customFormat="false" ht="34.5" hidden="false" customHeight="true" outlineLevel="0" collapsed="false">
      <c r="A118" s="14"/>
      <c r="B118" s="14"/>
      <c r="C118" s="96" t="s">
        <v>167</v>
      </c>
      <c r="D118" s="96"/>
      <c r="E118" s="96"/>
      <c r="F118" s="96"/>
      <c r="G118" s="14"/>
      <c r="H118" s="14"/>
      <c r="I118" s="14"/>
      <c r="J118" s="99"/>
      <c r="K118" s="99"/>
      <c r="L118" s="99"/>
      <c r="M118" s="99"/>
      <c r="N118" s="99"/>
      <c r="O118" s="99"/>
    </row>
    <row r="119" customFormat="false" ht="21.75" hidden="false" customHeight="true" outlineLevel="0" collapsed="false">
      <c r="A119" s="14"/>
      <c r="B119" s="14"/>
      <c r="C119" s="80" t="s">
        <v>168</v>
      </c>
      <c r="D119" s="96"/>
      <c r="E119" s="96"/>
      <c r="F119" s="96"/>
      <c r="G119" s="14"/>
      <c r="H119" s="99" t="n">
        <f aca="false">H64</f>
        <v>127912</v>
      </c>
      <c r="I119" s="99" t="n">
        <f aca="false">I65</f>
        <v>569883.2</v>
      </c>
      <c r="J119" s="99" t="n">
        <f aca="false">J65</f>
        <v>940000</v>
      </c>
      <c r="K119" s="99"/>
      <c r="L119" s="99"/>
      <c r="M119" s="99"/>
      <c r="N119" s="99"/>
      <c r="O119" s="99" t="n">
        <f aca="false">SUM(H119:N119)</f>
        <v>1637795.2</v>
      </c>
    </row>
    <row r="120" customFormat="false" ht="64.5" hidden="false" customHeight="true" outlineLevel="0" collapsed="false">
      <c r="A120" s="14"/>
      <c r="B120" s="14"/>
      <c r="C120" s="96" t="s">
        <v>169</v>
      </c>
      <c r="D120" s="96"/>
      <c r="E120" s="96"/>
      <c r="F120" s="96"/>
      <c r="G120" s="14"/>
      <c r="H120" s="14"/>
      <c r="I120" s="14"/>
      <c r="J120" s="99"/>
      <c r="K120" s="99"/>
      <c r="L120" s="99"/>
      <c r="M120" s="99"/>
      <c r="N120" s="99"/>
      <c r="O120" s="99"/>
    </row>
    <row r="121" customFormat="false" ht="53.25" hidden="false" customHeight="true" outlineLevel="0" collapsed="false">
      <c r="A121" s="14"/>
      <c r="B121" s="14"/>
      <c r="C121" s="96" t="s">
        <v>170</v>
      </c>
      <c r="D121" s="96"/>
      <c r="E121" s="96"/>
      <c r="F121" s="96"/>
      <c r="G121" s="96"/>
      <c r="H121" s="14"/>
      <c r="I121" s="14"/>
      <c r="J121" s="14"/>
      <c r="K121" s="99"/>
      <c r="L121" s="99"/>
      <c r="M121" s="99"/>
      <c r="N121" s="99"/>
      <c r="O121" s="116"/>
    </row>
    <row r="122" customFormat="false" ht="24" hidden="false" customHeight="true" outlineLevel="0" collapsed="false">
      <c r="A122" s="14"/>
      <c r="B122" s="14"/>
      <c r="C122" s="96" t="s">
        <v>154</v>
      </c>
      <c r="D122" s="96"/>
      <c r="E122" s="96"/>
      <c r="F122" s="96"/>
      <c r="G122" s="96"/>
      <c r="H122" s="99" t="n">
        <f aca="false">H68</f>
        <v>9627.79999999999</v>
      </c>
      <c r="I122" s="99" t="n">
        <f aca="false">I68</f>
        <v>35993.03</v>
      </c>
      <c r="J122" s="99" t="n">
        <f aca="false">J68</f>
        <v>60000</v>
      </c>
      <c r="K122" s="99"/>
      <c r="L122" s="99"/>
      <c r="M122" s="99"/>
      <c r="N122" s="99"/>
      <c r="O122" s="99" t="n">
        <f aca="false">SUM(H122:N122)</f>
        <v>105620.83</v>
      </c>
    </row>
    <row r="123" customFormat="false" ht="22.5" hidden="false" customHeight="true" outlineLevel="0" collapsed="false">
      <c r="A123" s="14"/>
      <c r="B123" s="14"/>
      <c r="C123" s="96" t="s">
        <v>171</v>
      </c>
      <c r="D123" s="96"/>
      <c r="E123" s="96"/>
      <c r="F123" s="96"/>
      <c r="G123" s="96"/>
      <c r="H123" s="14"/>
      <c r="I123" s="14"/>
      <c r="J123" s="14"/>
      <c r="K123" s="99"/>
      <c r="L123" s="99"/>
      <c r="M123" s="99"/>
      <c r="N123" s="99"/>
      <c r="O123" s="116"/>
    </row>
  </sheetData>
  <mergeCells count="51">
    <mergeCell ref="A2:O2"/>
    <mergeCell ref="A3:O3"/>
    <mergeCell ref="A5:A6"/>
    <mergeCell ref="B5:B6"/>
    <mergeCell ref="C5:C6"/>
    <mergeCell ref="D5:G5"/>
    <mergeCell ref="H5:O5"/>
    <mergeCell ref="D6:G6"/>
    <mergeCell ref="B8:O8"/>
    <mergeCell ref="B9:B11"/>
    <mergeCell ref="B12:B15"/>
    <mergeCell ref="B16:B19"/>
    <mergeCell ref="B20:B23"/>
    <mergeCell ref="B24:B27"/>
    <mergeCell ref="B28:B29"/>
    <mergeCell ref="A30:B33"/>
    <mergeCell ref="A35:A36"/>
    <mergeCell ref="B35:B36"/>
    <mergeCell ref="C35:C36"/>
    <mergeCell ref="D35:G35"/>
    <mergeCell ref="H35:N35"/>
    <mergeCell ref="O35:O36"/>
    <mergeCell ref="D36:G36"/>
    <mergeCell ref="B38:O38"/>
    <mergeCell ref="C39:O39"/>
    <mergeCell ref="A40:A41"/>
    <mergeCell ref="B40:B48"/>
    <mergeCell ref="C40:C41"/>
    <mergeCell ref="C49:O49"/>
    <mergeCell ref="A50:A51"/>
    <mergeCell ref="B50:B58"/>
    <mergeCell ref="C50:C51"/>
    <mergeCell ref="C59:O59"/>
    <mergeCell ref="A60:A61"/>
    <mergeCell ref="B60:B69"/>
    <mergeCell ref="C60:C61"/>
    <mergeCell ref="A64:A65"/>
    <mergeCell ref="C64:C65"/>
    <mergeCell ref="C70:O70"/>
    <mergeCell ref="B71:B72"/>
    <mergeCell ref="B73:B78"/>
    <mergeCell ref="C79:O79"/>
    <mergeCell ref="B80:B87"/>
    <mergeCell ref="C88:O88"/>
    <mergeCell ref="A89:A90"/>
    <mergeCell ref="B89:B97"/>
    <mergeCell ref="C89:C90"/>
    <mergeCell ref="C98:O98"/>
    <mergeCell ref="A99:A104"/>
    <mergeCell ref="C99:C104"/>
    <mergeCell ref="A114:B123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67" fitToWidth="1" fitToHeight="1" pageOrder="downThenOver" orientation="landscape" blackAndWhite="false" draft="false" cellComments="none" firstPageNumber="25" useFirstPageNumber="true" horizontalDpi="300" verticalDpi="300" copies="1"/>
  <headerFooter differentFirst="false" differentOddEven="false">
    <oddHeader>&amp;C&amp;P</oddHeader>
    <oddFooter/>
  </headerFooter>
  <rowBreaks count="2" manualBreakCount="2">
    <brk id="55" man="true" max="16383" min="0"/>
    <brk id="94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R18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10" zoomScalePageLayoutView="80" workbookViewId="0">
      <selection pane="topLeft" activeCell="B9" activeCellId="0" sqref="B9"/>
    </sheetView>
  </sheetViews>
  <sheetFormatPr defaultColWidth="9.1484375" defaultRowHeight="15" zeroHeight="false" outlineLevelRow="0" outlineLevelCol="0"/>
  <cols>
    <col collapsed="false" customWidth="true" hidden="false" outlineLevel="0" max="1" min="1" style="62" width="7.29"/>
    <col collapsed="false" customWidth="true" hidden="false" outlineLevel="0" max="2" min="2" style="62" width="41.15"/>
    <col collapsed="false" customWidth="true" hidden="false" outlineLevel="0" max="3" min="3" style="62" width="10.71"/>
    <col collapsed="false" customWidth="true" hidden="false" outlineLevel="0" max="4" min="4" style="62" width="9.42"/>
    <col collapsed="false" customWidth="true" hidden="false" outlineLevel="0" max="5" min="5" style="62" width="11.57"/>
    <col collapsed="false" customWidth="true" hidden="false" outlineLevel="0" max="6" min="6" style="62" width="11.14"/>
    <col collapsed="false" customWidth="true" hidden="false" outlineLevel="0" max="7" min="7" style="62" width="12"/>
    <col collapsed="false" customWidth="true" hidden="false" outlineLevel="0" max="8" min="8" style="62" width="13"/>
    <col collapsed="false" customWidth="true" hidden="false" outlineLevel="0" max="9" min="9" style="62" width="13.15"/>
    <col collapsed="false" customWidth="true" hidden="false" outlineLevel="0" max="10" min="10" style="62" width="12.15"/>
    <col collapsed="false" customWidth="true" hidden="false" outlineLevel="0" max="11" min="11" style="62" width="12.57"/>
    <col collapsed="false" customWidth="true" hidden="false" outlineLevel="0" max="12" min="12" style="62" width="14.14"/>
    <col collapsed="false" customWidth="true" hidden="false" outlineLevel="0" max="13" min="13" style="62" width="13.71"/>
    <col collapsed="false" customWidth="true" hidden="false" outlineLevel="0" max="14" min="14" style="62" width="14.71"/>
    <col collapsed="false" customWidth="true" hidden="false" outlineLevel="0" max="15" min="15" style="84" width="7.71"/>
    <col collapsed="false" customWidth="true" hidden="false" outlineLevel="0" max="16" min="16" style="62" width="26.71"/>
    <col collapsed="false" customWidth="false" hidden="false" outlineLevel="0" max="16384" min="17" style="62" width="9.14"/>
  </cols>
  <sheetData>
    <row r="1" customFormat="false" ht="15.75" hidden="false" customHeight="false" outlineLevel="0" collapsed="false">
      <c r="A1" s="63" t="str">
        <f aca="false">HYPERLINK("#Оглавление!A1","Назад в оглавление")</f>
        <v>Назад в оглавление</v>
      </c>
      <c r="B1" s="64"/>
      <c r="C1" s="64"/>
      <c r="D1" s="64"/>
    </row>
    <row r="2" customFormat="false" ht="39.75" hidden="false" customHeight="true" outlineLevel="0" collapsed="false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="68" customFormat="true" ht="21.45" hidden="false" customHeight="true" outlineLevel="0" collapsed="false">
      <c r="A3" s="4" t="s">
        <v>187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7"/>
      <c r="P3" s="87"/>
    </row>
    <row r="4" s="68" customFormat="true" ht="17.7" hidden="false" customHeight="true" outlineLevel="0" collapsed="false">
      <c r="A4" s="6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87"/>
      <c r="P4" s="87"/>
    </row>
    <row r="5" s="68" customFormat="true" ht="33" hidden="false" customHeight="true" outlineLevel="0" collapsed="false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87"/>
      <c r="P5" s="87"/>
    </row>
    <row r="6" s="94" customFormat="true" ht="45.75" hidden="false" customHeight="true" outlineLevel="0" collapsed="false">
      <c r="A6" s="108" t="s">
        <v>189</v>
      </c>
      <c r="B6" s="108" t="s">
        <v>190</v>
      </c>
      <c r="C6" s="12" t="s">
        <v>191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08" t="s">
        <v>192</v>
      </c>
      <c r="O6" s="95"/>
    </row>
    <row r="7" s="94" customFormat="true" ht="59.25" hidden="false" customHeight="true" outlineLevel="0" collapsed="false">
      <c r="A7" s="108"/>
      <c r="B7" s="108"/>
      <c r="C7" s="130" t="s">
        <v>193</v>
      </c>
      <c r="D7" s="130" t="s">
        <v>194</v>
      </c>
      <c r="E7" s="130" t="s">
        <v>195</v>
      </c>
      <c r="F7" s="130" t="s">
        <v>196</v>
      </c>
      <c r="G7" s="130" t="s">
        <v>197</v>
      </c>
      <c r="H7" s="130" t="s">
        <v>198</v>
      </c>
      <c r="I7" s="130" t="s">
        <v>199</v>
      </c>
      <c r="J7" s="130" t="s">
        <v>200</v>
      </c>
      <c r="K7" s="130" t="s">
        <v>201</v>
      </c>
      <c r="L7" s="130" t="s">
        <v>202</v>
      </c>
      <c r="M7" s="130" t="s">
        <v>203</v>
      </c>
      <c r="N7" s="108"/>
      <c r="O7" s="95"/>
    </row>
    <row r="8" s="94" customFormat="true" ht="33" hidden="false" customHeight="true" outlineLevel="0" collapsed="false">
      <c r="A8" s="108" t="n">
        <v>1</v>
      </c>
      <c r="B8" s="108" t="n">
        <v>2</v>
      </c>
      <c r="C8" s="108" t="n">
        <v>3</v>
      </c>
      <c r="D8" s="108" t="n">
        <v>4</v>
      </c>
      <c r="E8" s="108" t="n">
        <v>5</v>
      </c>
      <c r="F8" s="108" t="n">
        <v>6</v>
      </c>
      <c r="G8" s="108" t="n">
        <v>7</v>
      </c>
      <c r="H8" s="108" t="n">
        <v>8</v>
      </c>
      <c r="I8" s="108" t="n">
        <v>9</v>
      </c>
      <c r="J8" s="108" t="n">
        <v>10</v>
      </c>
      <c r="K8" s="108" t="n">
        <v>11</v>
      </c>
      <c r="L8" s="108" t="n">
        <v>12</v>
      </c>
      <c r="M8" s="108" t="n">
        <v>13</v>
      </c>
      <c r="N8" s="108" t="n">
        <v>14</v>
      </c>
      <c r="O8" s="95"/>
    </row>
    <row r="9" s="94" customFormat="true" ht="36.75" hidden="false" customHeight="true" outlineLevel="0" collapsed="false">
      <c r="A9" s="108" t="s">
        <v>15</v>
      </c>
      <c r="B9" s="69" t="s">
        <v>16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97"/>
      <c r="P9" s="97"/>
    </row>
    <row r="10" s="94" customFormat="true" ht="55.5" hidden="false" customHeight="true" outlineLevel="0" collapsed="false">
      <c r="A10" s="17" t="s">
        <v>17</v>
      </c>
      <c r="B10" s="21" t="s">
        <v>109</v>
      </c>
      <c r="C10" s="17" t="s">
        <v>24</v>
      </c>
      <c r="D10" s="17" t="s">
        <v>24</v>
      </c>
      <c r="E10" s="17" t="s">
        <v>24</v>
      </c>
      <c r="F10" s="131" t="s">
        <v>24</v>
      </c>
      <c r="G10" s="131" t="s">
        <v>24</v>
      </c>
      <c r="H10" s="131" t="s">
        <v>111</v>
      </c>
      <c r="I10" s="131" t="s">
        <v>111</v>
      </c>
      <c r="J10" s="131" t="n">
        <v>100608.6</v>
      </c>
      <c r="K10" s="131" t="n">
        <v>110612</v>
      </c>
      <c r="L10" s="131" t="n">
        <f aca="false">38513.7165+62094.83195+10003.47774+81343.18145</f>
        <v>191955.20764</v>
      </c>
      <c r="M10" s="131" t="n">
        <f aca="false">202849.9</f>
        <v>202849.9</v>
      </c>
      <c r="N10" s="131" t="n">
        <f aca="false">290584.4+15066</f>
        <v>305650.4</v>
      </c>
      <c r="O10" s="97"/>
      <c r="P10" s="97"/>
    </row>
    <row r="11" s="94" customFormat="true" ht="61.5" hidden="false" customHeight="true" outlineLevel="0" collapsed="false">
      <c r="A11" s="17" t="s">
        <v>25</v>
      </c>
      <c r="B11" s="21" t="s">
        <v>204</v>
      </c>
      <c r="C11" s="17"/>
      <c r="D11" s="17"/>
      <c r="E11" s="17" t="s">
        <v>24</v>
      </c>
      <c r="F11" s="131" t="n">
        <v>5214.9</v>
      </c>
      <c r="G11" s="131" t="n">
        <v>10080</v>
      </c>
      <c r="H11" s="131" t="n">
        <v>15208.9</v>
      </c>
      <c r="I11" s="131" t="n">
        <v>18830.3</v>
      </c>
      <c r="J11" s="131" t="n">
        <v>18830.3</v>
      </c>
      <c r="K11" s="131" t="n">
        <v>34715.7</v>
      </c>
      <c r="L11" s="131" t="n">
        <v>82236.41177</v>
      </c>
      <c r="M11" s="131" t="n">
        <v>88247.8</v>
      </c>
      <c r="N11" s="131" t="n">
        <f aca="false">M11</f>
        <v>88247.8</v>
      </c>
      <c r="O11" s="97"/>
      <c r="P11" s="97"/>
    </row>
    <row r="12" s="94" customFormat="true" ht="62.25" hidden="false" customHeight="true" outlineLevel="0" collapsed="false">
      <c r="A12" s="17" t="s">
        <v>36</v>
      </c>
      <c r="B12" s="132" t="s">
        <v>205</v>
      </c>
      <c r="C12" s="17" t="s">
        <v>24</v>
      </c>
      <c r="D12" s="17" t="s">
        <v>24</v>
      </c>
      <c r="E12" s="17" t="s">
        <v>24</v>
      </c>
      <c r="F12" s="131" t="s">
        <v>24</v>
      </c>
      <c r="G12" s="131" t="s">
        <v>24</v>
      </c>
      <c r="H12" s="131" t="s">
        <v>24</v>
      </c>
      <c r="I12" s="131" t="s">
        <v>24</v>
      </c>
      <c r="J12" s="131" t="s">
        <v>24</v>
      </c>
      <c r="K12" s="131" t="s">
        <v>24</v>
      </c>
      <c r="L12" s="131" t="s">
        <v>24</v>
      </c>
      <c r="M12" s="131" t="n">
        <v>80000</v>
      </c>
      <c r="N12" s="131" t="n">
        <v>127912</v>
      </c>
      <c r="O12" s="95"/>
    </row>
    <row r="13" s="94" customFormat="true" ht="48" hidden="true" customHeight="true" outlineLevel="0" collapsed="false">
      <c r="A13" s="17" t="s">
        <v>38</v>
      </c>
      <c r="B13" s="22" t="s">
        <v>125</v>
      </c>
      <c r="C13" s="17" t="s">
        <v>24</v>
      </c>
      <c r="D13" s="17" t="s">
        <v>24</v>
      </c>
      <c r="E13" s="17" t="s">
        <v>24</v>
      </c>
      <c r="F13" s="17" t="s">
        <v>24</v>
      </c>
      <c r="G13" s="17" t="s">
        <v>24</v>
      </c>
      <c r="H13" s="17" t="s">
        <v>24</v>
      </c>
      <c r="I13" s="17" t="s">
        <v>24</v>
      </c>
      <c r="J13" s="17" t="s">
        <v>24</v>
      </c>
      <c r="K13" s="17" t="s">
        <v>24</v>
      </c>
      <c r="L13" s="17" t="s">
        <v>24</v>
      </c>
      <c r="M13" s="17" t="s">
        <v>24</v>
      </c>
      <c r="N13" s="17" t="s">
        <v>24</v>
      </c>
      <c r="O13" s="95"/>
    </row>
    <row r="14" s="94" customFormat="true" ht="48" hidden="true" customHeight="true" outlineLevel="0" collapsed="false">
      <c r="A14" s="17" t="s">
        <v>40</v>
      </c>
      <c r="B14" s="22" t="s">
        <v>128</v>
      </c>
      <c r="C14" s="17" t="s">
        <v>24</v>
      </c>
      <c r="D14" s="17" t="s">
        <v>24</v>
      </c>
      <c r="E14" s="17" t="s">
        <v>24</v>
      </c>
      <c r="F14" s="17" t="s">
        <v>24</v>
      </c>
      <c r="G14" s="17" t="s">
        <v>24</v>
      </c>
      <c r="H14" s="17" t="s">
        <v>24</v>
      </c>
      <c r="I14" s="17" t="s">
        <v>24</v>
      </c>
      <c r="J14" s="17" t="s">
        <v>24</v>
      </c>
      <c r="K14" s="17" t="s">
        <v>24</v>
      </c>
      <c r="L14" s="17" t="s">
        <v>24</v>
      </c>
      <c r="M14" s="17" t="s">
        <v>24</v>
      </c>
      <c r="N14" s="17" t="s">
        <v>24</v>
      </c>
      <c r="O14" s="95"/>
    </row>
    <row r="15" s="94" customFormat="true" ht="48" hidden="false" customHeight="true" outlineLevel="0" collapsed="false">
      <c r="A15" s="17" t="s">
        <v>38</v>
      </c>
      <c r="B15" s="22" t="s">
        <v>129</v>
      </c>
      <c r="C15" s="17" t="s">
        <v>24</v>
      </c>
      <c r="D15" s="17" t="s">
        <v>24</v>
      </c>
      <c r="E15" s="17" t="s">
        <v>24</v>
      </c>
      <c r="F15" s="131" t="n">
        <v>13474.7</v>
      </c>
      <c r="G15" s="131" t="n">
        <v>49768.5</v>
      </c>
      <c r="H15" s="131" t="n">
        <v>74047.5</v>
      </c>
      <c r="I15" s="131" t="n">
        <v>88826.6</v>
      </c>
      <c r="J15" s="131" t="n">
        <v>102080.7</v>
      </c>
      <c r="K15" s="131" t="n">
        <v>103264.9</v>
      </c>
      <c r="L15" s="131" t="n">
        <v>118381.206</v>
      </c>
      <c r="M15" s="131" t="n">
        <v>121337.5</v>
      </c>
      <c r="N15" s="131" t="n">
        <v>121337.5</v>
      </c>
      <c r="O15" s="95"/>
    </row>
    <row r="16" s="94" customFormat="true" ht="48" hidden="false" customHeight="true" outlineLevel="0" collapsed="false">
      <c r="A16" s="17" t="s">
        <v>40</v>
      </c>
      <c r="B16" s="37" t="s">
        <v>133</v>
      </c>
      <c r="C16" s="17" t="s">
        <v>24</v>
      </c>
      <c r="D16" s="17" t="s">
        <v>24</v>
      </c>
      <c r="E16" s="17" t="s">
        <v>24</v>
      </c>
      <c r="F16" s="131" t="n">
        <v>9019.5</v>
      </c>
      <c r="G16" s="131" t="n">
        <v>15005.4</v>
      </c>
      <c r="H16" s="131" t="n">
        <v>25930.4</v>
      </c>
      <c r="I16" s="131" t="n">
        <v>25945.4</v>
      </c>
      <c r="J16" s="131" t="n">
        <v>34199.3</v>
      </c>
      <c r="K16" s="131" t="n">
        <v>34199.3</v>
      </c>
      <c r="L16" s="131" t="n">
        <v>34381.9</v>
      </c>
      <c r="M16" s="131" t="n">
        <v>39905.5</v>
      </c>
      <c r="N16" s="131" t="n">
        <v>63601.2</v>
      </c>
      <c r="O16" s="95"/>
    </row>
    <row r="17" s="94" customFormat="true" ht="48" hidden="false" customHeight="true" outlineLevel="0" collapsed="false">
      <c r="A17" s="133"/>
      <c r="B17" s="69" t="s">
        <v>206</v>
      </c>
      <c r="C17" s="108"/>
      <c r="D17" s="108"/>
      <c r="E17" s="134"/>
      <c r="F17" s="134" t="n">
        <f aca="false">SUM(F10:F16)</f>
        <v>27709.1</v>
      </c>
      <c r="G17" s="134" t="n">
        <f aca="false">SUM(G10:G16)</f>
        <v>74853.9</v>
      </c>
      <c r="H17" s="134" t="n">
        <f aca="false">SUM(H10:H16)</f>
        <v>115186.8</v>
      </c>
      <c r="I17" s="134" t="n">
        <f aca="false">SUM(I10:I16)</f>
        <v>133602.3</v>
      </c>
      <c r="J17" s="134" t="n">
        <f aca="false">SUM(J10:J16)</f>
        <v>255718.9</v>
      </c>
      <c r="K17" s="134" t="n">
        <f aca="false">SUM(K10:K16)</f>
        <v>282791.9</v>
      </c>
      <c r="L17" s="134" t="n">
        <f aca="false">SUM(L10:L16)</f>
        <v>426954.72541</v>
      </c>
      <c r="M17" s="134" t="n">
        <f aca="false">SUM(M10:M16)</f>
        <v>532340.7</v>
      </c>
      <c r="N17" s="134" t="n">
        <f aca="false">SUM(N10:N16)</f>
        <v>706748.9</v>
      </c>
      <c r="O17" s="95"/>
    </row>
    <row r="18" customFormat="false" ht="15" hidden="false" customHeight="false" outlineLevel="0" collapsed="false">
      <c r="O18" s="101"/>
      <c r="P18" s="100"/>
      <c r="Q18" s="100"/>
      <c r="R18" s="100"/>
    </row>
  </sheetData>
  <mergeCells count="8">
    <mergeCell ref="A2:N2"/>
    <mergeCell ref="A3:N3"/>
    <mergeCell ref="A4:N4"/>
    <mergeCell ref="A6:A7"/>
    <mergeCell ref="B6:B7"/>
    <mergeCell ref="C6:M6"/>
    <mergeCell ref="N6:N7"/>
    <mergeCell ref="B9:N9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70" fitToWidth="1" fitToHeight="1" pageOrder="downThenOver" orientation="landscape" blackAndWhite="false" draft="false" cellComments="none" firstPageNumber="29" useFirstPageNumber="true" horizontalDpi="300" verticalDpi="300" copies="1"/>
  <headerFooter differentFirst="false" differentOddEven="false">
    <oddHeader>&amp;C&amp;P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S123"/>
  <sheetViews>
    <sheetView showFormulas="false" showGridLines="true" showRowColHeaders="true" showZeros="true" rightToLeft="false" tabSelected="true" showOutlineSymbols="true" defaultGridColor="true" view="pageBreakPreview" topLeftCell="A114" colorId="64" zoomScale="80" zoomScaleNormal="75" zoomScalePageLayoutView="80" workbookViewId="0">
      <selection pane="topLeft" activeCell="F114" activeCellId="0" sqref="F114"/>
    </sheetView>
  </sheetViews>
  <sheetFormatPr defaultColWidth="9.1484375" defaultRowHeight="15" zeroHeight="false" outlineLevelRow="0" outlineLevelCol="0"/>
  <cols>
    <col collapsed="false" customWidth="true" hidden="false" outlineLevel="0" max="1" min="1" style="62" width="10.14"/>
    <col collapsed="false" customWidth="true" hidden="false" outlineLevel="0" max="2" min="2" style="62" width="47.81"/>
    <col collapsed="false" customWidth="true" hidden="false" outlineLevel="0" max="4" min="3" style="62" width="12.15"/>
    <col collapsed="false" customWidth="true" hidden="false" outlineLevel="0" max="6" min="5" style="62" width="23.57"/>
    <col collapsed="false" customWidth="true" hidden="false" outlineLevel="0" max="7" min="7" style="62" width="23.81"/>
    <col collapsed="false" customWidth="true" hidden="false" outlineLevel="0" max="8" min="8" style="62" width="17.38"/>
    <col collapsed="false" customWidth="true" hidden="false" outlineLevel="0" max="9" min="9" style="62" width="13.71"/>
    <col collapsed="false" customWidth="true" hidden="false" outlineLevel="0" max="10" min="10" style="62" width="10.71"/>
    <col collapsed="false" customWidth="true" hidden="false" outlineLevel="0" max="11" min="11" style="62" width="17.42"/>
    <col collapsed="false" customWidth="true" hidden="false" outlineLevel="0" max="12" min="12" style="62" width="45"/>
    <col collapsed="false" customWidth="true" hidden="true" outlineLevel="0" max="13" min="13" style="62" width="20.14"/>
    <col collapsed="false" customWidth="true" hidden="false" outlineLevel="0" max="14" min="14" style="62" width="10.14"/>
    <col collapsed="false" customWidth="true" hidden="false" outlineLevel="0" max="15" min="15" style="62" width="11.71"/>
    <col collapsed="false" customWidth="false" hidden="false" outlineLevel="0" max="16384" min="16" style="62" width="9.14"/>
  </cols>
  <sheetData>
    <row r="1" customFormat="false" ht="114" hidden="false" customHeight="true" outlineLevel="0" collapsed="false">
      <c r="A1" s="135"/>
      <c r="B1" s="66"/>
      <c r="C1" s="64"/>
      <c r="D1" s="64"/>
      <c r="H1" s="136"/>
      <c r="I1" s="136"/>
      <c r="J1" s="136"/>
      <c r="L1" s="137" t="s">
        <v>207</v>
      </c>
      <c r="M1" s="137"/>
    </row>
    <row r="2" s="68" customFormat="true" ht="29.85" hidden="false" customHeight="true" outlineLevel="0" collapsed="false">
      <c r="A2" s="4" t="s">
        <v>208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68" customFormat="true" ht="17.7" hidden="false" customHeight="true" outlineLevel="0" collapsed="false">
      <c r="A3" s="6" t="s">
        <v>209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4"/>
    </row>
    <row r="4" s="68" customFormat="true" ht="21.75" hidden="false" customHeight="true" outlineLevel="0" collapsed="false">
      <c r="A4" s="129"/>
      <c r="B4" s="129"/>
      <c r="C4" s="129"/>
      <c r="D4" s="129"/>
      <c r="E4" s="129"/>
      <c r="F4" s="129"/>
      <c r="G4" s="129"/>
      <c r="H4" s="138"/>
      <c r="I4" s="129"/>
      <c r="J4" s="129"/>
      <c r="K4" s="129"/>
      <c r="L4" s="129"/>
      <c r="M4" s="129"/>
    </row>
    <row r="5" s="68" customFormat="true" ht="32.25" hidden="false" customHeight="true" outlineLevel="0" collapsed="false">
      <c r="A5" s="108" t="s">
        <v>46</v>
      </c>
      <c r="B5" s="108" t="s">
        <v>210</v>
      </c>
      <c r="C5" s="11" t="s">
        <v>211</v>
      </c>
      <c r="D5" s="11"/>
      <c r="E5" s="11" t="s">
        <v>212</v>
      </c>
      <c r="F5" s="11"/>
      <c r="G5" s="11" t="s">
        <v>213</v>
      </c>
      <c r="H5" s="108" t="s">
        <v>214</v>
      </c>
      <c r="I5" s="11" t="s">
        <v>215</v>
      </c>
      <c r="J5" s="11"/>
      <c r="K5" s="108" t="s">
        <v>216</v>
      </c>
      <c r="L5" s="11" t="s">
        <v>217</v>
      </c>
      <c r="M5" s="92" t="s">
        <v>12</v>
      </c>
    </row>
    <row r="6" s="68" customFormat="true" ht="55.5" hidden="false" customHeight="true" outlineLevel="0" collapsed="false">
      <c r="A6" s="108"/>
      <c r="B6" s="108"/>
      <c r="C6" s="108" t="s">
        <v>218</v>
      </c>
      <c r="D6" s="108" t="s">
        <v>219</v>
      </c>
      <c r="E6" s="108" t="s">
        <v>220</v>
      </c>
      <c r="F6" s="108" t="s">
        <v>221</v>
      </c>
      <c r="G6" s="11"/>
      <c r="H6" s="108"/>
      <c r="I6" s="108" t="s">
        <v>222</v>
      </c>
      <c r="J6" s="108" t="s">
        <v>13</v>
      </c>
      <c r="K6" s="108"/>
      <c r="L6" s="11"/>
      <c r="M6" s="92"/>
      <c r="N6" s="52"/>
      <c r="O6" s="52"/>
      <c r="P6" s="52"/>
      <c r="Q6" s="52"/>
      <c r="R6" s="52"/>
    </row>
    <row r="7" s="68" customFormat="true" ht="36" hidden="false" customHeight="true" outlineLevel="0" collapsed="false">
      <c r="A7" s="108" t="n">
        <v>1</v>
      </c>
      <c r="B7" s="108" t="n">
        <v>2</v>
      </c>
      <c r="C7" s="108" t="n">
        <v>3</v>
      </c>
      <c r="D7" s="108" t="n">
        <v>4</v>
      </c>
      <c r="E7" s="108" t="n">
        <v>5</v>
      </c>
      <c r="F7" s="108" t="n">
        <v>6</v>
      </c>
      <c r="G7" s="108" t="n">
        <v>7</v>
      </c>
      <c r="H7" s="139" t="n">
        <v>8</v>
      </c>
      <c r="I7" s="139" t="n">
        <v>9</v>
      </c>
      <c r="J7" s="139" t="n">
        <v>10</v>
      </c>
      <c r="K7" s="139" t="n">
        <v>11</v>
      </c>
      <c r="L7" s="139" t="n">
        <v>12</v>
      </c>
      <c r="M7" s="140" t="n">
        <v>13</v>
      </c>
      <c r="N7" s="52"/>
      <c r="O7" s="52"/>
      <c r="P7" s="52"/>
      <c r="Q7" s="52"/>
      <c r="R7" s="52"/>
    </row>
    <row r="8" s="68" customFormat="true" ht="33" hidden="false" customHeight="true" outlineLevel="0" collapsed="false">
      <c r="A8" s="92" t="s">
        <v>15</v>
      </c>
      <c r="B8" s="141" t="s">
        <v>16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89"/>
      <c r="O8" s="89"/>
      <c r="P8" s="89"/>
      <c r="Q8" s="89"/>
      <c r="R8" s="52"/>
    </row>
    <row r="9" s="68" customFormat="true" ht="45" hidden="false" customHeight="true" outlineLevel="0" collapsed="false">
      <c r="A9" s="92" t="s">
        <v>57</v>
      </c>
      <c r="B9" s="70" t="s">
        <v>223</v>
      </c>
      <c r="C9" s="142"/>
      <c r="D9" s="142"/>
      <c r="E9" s="143"/>
      <c r="F9" s="143"/>
      <c r="G9" s="14" t="s">
        <v>224</v>
      </c>
      <c r="H9" s="92"/>
      <c r="I9" s="92"/>
      <c r="J9" s="92"/>
      <c r="K9" s="142"/>
      <c r="L9" s="142"/>
      <c r="M9" s="142"/>
      <c r="N9" s="52"/>
      <c r="O9" s="52"/>
      <c r="P9" s="52"/>
      <c r="Q9" s="52"/>
      <c r="R9" s="52"/>
    </row>
    <row r="10" s="68" customFormat="true" ht="91.5" hidden="false" customHeight="true" outlineLevel="0" collapsed="false">
      <c r="A10" s="92" t="s">
        <v>114</v>
      </c>
      <c r="B10" s="127" t="s">
        <v>225</v>
      </c>
      <c r="C10" s="14" t="n">
        <v>2024</v>
      </c>
      <c r="D10" s="14" t="n">
        <v>2025</v>
      </c>
      <c r="E10" s="92" t="s">
        <v>226</v>
      </c>
      <c r="F10" s="92" t="s">
        <v>226</v>
      </c>
      <c r="G10" s="14"/>
      <c r="H10" s="92" t="s">
        <v>226</v>
      </c>
      <c r="I10" s="14" t="s">
        <v>21</v>
      </c>
      <c r="J10" s="92" t="s">
        <v>226</v>
      </c>
      <c r="K10" s="102" t="n">
        <f aca="false">290584.4+15066</f>
        <v>305650.4</v>
      </c>
      <c r="L10" s="142"/>
      <c r="M10" s="142"/>
    </row>
    <row r="11" s="68" customFormat="true" ht="29.25" hidden="true" customHeight="true" outlineLevel="0" collapsed="false">
      <c r="A11" s="92"/>
      <c r="B11" s="144" t="s">
        <v>227</v>
      </c>
      <c r="C11" s="142"/>
      <c r="D11" s="142"/>
      <c r="E11" s="142"/>
      <c r="F11" s="142"/>
      <c r="G11" s="14"/>
      <c r="H11" s="92"/>
      <c r="I11" s="92"/>
      <c r="J11" s="92"/>
      <c r="K11" s="102" t="n">
        <v>250000</v>
      </c>
      <c r="L11" s="142"/>
      <c r="M11" s="142"/>
    </row>
    <row r="12" s="68" customFormat="true" ht="25.5" hidden="true" customHeight="true" outlineLevel="0" collapsed="false">
      <c r="A12" s="92"/>
      <c r="B12" s="144" t="s">
        <v>228</v>
      </c>
      <c r="C12" s="142"/>
      <c r="D12" s="142"/>
      <c r="E12" s="142"/>
      <c r="F12" s="142"/>
      <c r="G12" s="14"/>
      <c r="H12" s="92"/>
      <c r="I12" s="92"/>
      <c r="J12" s="92" t="str">
        <f aca="false">J10</f>
        <v>Х</v>
      </c>
      <c r="K12" s="102" t="n">
        <v>250000</v>
      </c>
      <c r="L12" s="142"/>
      <c r="M12" s="142"/>
      <c r="S12" s="68" t="s">
        <v>101</v>
      </c>
    </row>
    <row r="13" s="68" customFormat="true" ht="57" hidden="false" customHeight="true" outlineLevel="0" collapsed="false">
      <c r="A13" s="92" t="s">
        <v>229</v>
      </c>
      <c r="B13" s="144" t="s">
        <v>230</v>
      </c>
      <c r="C13" s="145" t="n">
        <v>45369</v>
      </c>
      <c r="D13" s="145" t="n">
        <v>45379</v>
      </c>
      <c r="E13" s="92" t="s">
        <v>226</v>
      </c>
      <c r="F13" s="92" t="s">
        <v>226</v>
      </c>
      <c r="G13" s="14"/>
      <c r="H13" s="92" t="s">
        <v>226</v>
      </c>
      <c r="I13" s="92" t="s">
        <v>226</v>
      </c>
      <c r="J13" s="92" t="s">
        <v>226</v>
      </c>
      <c r="K13" s="92" t="s">
        <v>226</v>
      </c>
      <c r="L13" s="14" t="s">
        <v>231</v>
      </c>
      <c r="M13" s="142"/>
    </row>
    <row r="14" s="68" customFormat="true" ht="63.75" hidden="false" customHeight="true" outlineLevel="0" collapsed="false">
      <c r="A14" s="92" t="s">
        <v>232</v>
      </c>
      <c r="B14" s="32" t="s">
        <v>233</v>
      </c>
      <c r="C14" s="145" t="n">
        <v>45411</v>
      </c>
      <c r="D14" s="145" t="n">
        <v>45411</v>
      </c>
      <c r="E14" s="92" t="s">
        <v>226</v>
      </c>
      <c r="F14" s="92" t="s">
        <v>226</v>
      </c>
      <c r="G14" s="14"/>
      <c r="H14" s="92" t="s">
        <v>226</v>
      </c>
      <c r="I14" s="92" t="s">
        <v>226</v>
      </c>
      <c r="J14" s="92" t="s">
        <v>226</v>
      </c>
      <c r="K14" s="92" t="s">
        <v>226</v>
      </c>
      <c r="L14" s="14" t="s">
        <v>234</v>
      </c>
      <c r="M14" s="142"/>
    </row>
    <row r="15" s="68" customFormat="true" ht="43.5" hidden="false" customHeight="true" outlineLevel="0" collapsed="false">
      <c r="A15" s="92" t="s">
        <v>235</v>
      </c>
      <c r="B15" s="144" t="s">
        <v>236</v>
      </c>
      <c r="C15" s="145" t="n">
        <v>45427</v>
      </c>
      <c r="D15" s="146" t="n">
        <v>45646</v>
      </c>
      <c r="E15" s="92" t="s">
        <v>226</v>
      </c>
      <c r="F15" s="92" t="s">
        <v>226</v>
      </c>
      <c r="G15" s="14"/>
      <c r="H15" s="92" t="s">
        <v>226</v>
      </c>
      <c r="I15" s="92" t="s">
        <v>226</v>
      </c>
      <c r="J15" s="92" t="s">
        <v>226</v>
      </c>
      <c r="K15" s="92" t="s">
        <v>226</v>
      </c>
      <c r="L15" s="14" t="s">
        <v>237</v>
      </c>
      <c r="M15" s="142"/>
    </row>
    <row r="16" s="68" customFormat="true" ht="55.5" hidden="false" customHeight="true" outlineLevel="0" collapsed="false">
      <c r="A16" s="92" t="s">
        <v>238</v>
      </c>
      <c r="B16" s="144" t="s">
        <v>239</v>
      </c>
      <c r="C16" s="145" t="n">
        <v>45432</v>
      </c>
      <c r="D16" s="146" t="n">
        <v>45651</v>
      </c>
      <c r="E16" s="92" t="s">
        <v>226</v>
      </c>
      <c r="F16" s="92" t="s">
        <v>226</v>
      </c>
      <c r="G16" s="14"/>
      <c r="H16" s="92" t="s">
        <v>226</v>
      </c>
      <c r="I16" s="92" t="s">
        <v>226</v>
      </c>
      <c r="J16" s="92" t="s">
        <v>226</v>
      </c>
      <c r="K16" s="92" t="s">
        <v>226</v>
      </c>
      <c r="L16" s="14" t="s">
        <v>240</v>
      </c>
      <c r="M16" s="142"/>
    </row>
    <row r="17" s="68" customFormat="true" ht="36.75" hidden="false" customHeight="true" outlineLevel="0" collapsed="false">
      <c r="A17" s="92" t="s">
        <v>57</v>
      </c>
      <c r="B17" s="70" t="s">
        <v>241</v>
      </c>
      <c r="C17" s="92"/>
      <c r="D17" s="142"/>
      <c r="E17" s="92"/>
      <c r="F17" s="92"/>
      <c r="G17" s="14"/>
      <c r="H17" s="92"/>
      <c r="I17" s="92"/>
      <c r="J17" s="92"/>
      <c r="K17" s="92"/>
      <c r="L17" s="70"/>
      <c r="M17" s="142"/>
    </row>
    <row r="18" s="68" customFormat="true" ht="98.25" hidden="false" customHeight="true" outlineLevel="0" collapsed="false">
      <c r="A18" s="92" t="s">
        <v>114</v>
      </c>
      <c r="B18" s="127" t="s">
        <v>242</v>
      </c>
      <c r="C18" s="14" t="n">
        <v>2024</v>
      </c>
      <c r="D18" s="14" t="n">
        <v>2025</v>
      </c>
      <c r="E18" s="92" t="s">
        <v>226</v>
      </c>
      <c r="F18" s="92" t="s">
        <v>226</v>
      </c>
      <c r="G18" s="14"/>
      <c r="H18" s="14"/>
      <c r="I18" s="14" t="s">
        <v>21</v>
      </c>
      <c r="J18" s="14" t="n">
        <v>1.5</v>
      </c>
      <c r="K18" s="102" t="n">
        <f aca="false">197973.5-15066</f>
        <v>182907.5</v>
      </c>
      <c r="L18" s="142"/>
      <c r="M18" s="142"/>
    </row>
    <row r="19" s="68" customFormat="true" ht="49.5" hidden="false" customHeight="true" outlineLevel="0" collapsed="false">
      <c r="A19" s="92" t="s">
        <v>229</v>
      </c>
      <c r="B19" s="144" t="s">
        <v>236</v>
      </c>
      <c r="C19" s="145" t="n">
        <v>45748</v>
      </c>
      <c r="D19" s="146" t="n">
        <v>46011</v>
      </c>
      <c r="E19" s="92" t="s">
        <v>226</v>
      </c>
      <c r="F19" s="92" t="s">
        <v>226</v>
      </c>
      <c r="G19" s="14"/>
      <c r="H19" s="92" t="s">
        <v>226</v>
      </c>
      <c r="I19" s="92" t="s">
        <v>226</v>
      </c>
      <c r="J19" s="92" t="s">
        <v>226</v>
      </c>
      <c r="K19" s="92" t="s">
        <v>226</v>
      </c>
      <c r="L19" s="14" t="s">
        <v>237</v>
      </c>
      <c r="M19" s="142"/>
    </row>
    <row r="20" s="68" customFormat="true" ht="53.25" hidden="false" customHeight="true" outlineLevel="0" collapsed="false">
      <c r="A20" s="92" t="s">
        <v>232</v>
      </c>
      <c r="B20" s="144" t="s">
        <v>243</v>
      </c>
      <c r="C20" s="145" t="n">
        <v>45754</v>
      </c>
      <c r="D20" s="146" t="n">
        <v>46016</v>
      </c>
      <c r="E20" s="92" t="s">
        <v>226</v>
      </c>
      <c r="F20" s="92" t="s">
        <v>226</v>
      </c>
      <c r="G20" s="14"/>
      <c r="H20" s="92" t="s">
        <v>226</v>
      </c>
      <c r="I20" s="92" t="s">
        <v>226</v>
      </c>
      <c r="J20" s="92" t="s">
        <v>226</v>
      </c>
      <c r="K20" s="92" t="s">
        <v>226</v>
      </c>
      <c r="L20" s="14" t="s">
        <v>240</v>
      </c>
      <c r="M20" s="142"/>
    </row>
    <row r="21" s="68" customFormat="true" ht="34.5" hidden="false" customHeight="true" outlineLevel="0" collapsed="false">
      <c r="A21" s="92" t="s">
        <v>235</v>
      </c>
      <c r="B21" s="144" t="s">
        <v>244</v>
      </c>
      <c r="C21" s="145" t="n">
        <v>46016</v>
      </c>
      <c r="D21" s="145" t="n">
        <v>46016</v>
      </c>
      <c r="E21" s="92" t="s">
        <v>226</v>
      </c>
      <c r="F21" s="92" t="s">
        <v>226</v>
      </c>
      <c r="G21" s="14"/>
      <c r="H21" s="92" t="s">
        <v>226</v>
      </c>
      <c r="I21" s="92" t="s">
        <v>226</v>
      </c>
      <c r="J21" s="92" t="s">
        <v>226</v>
      </c>
      <c r="K21" s="92" t="s">
        <v>226</v>
      </c>
      <c r="L21" s="14" t="s">
        <v>245</v>
      </c>
      <c r="M21" s="142"/>
    </row>
    <row r="22" s="68" customFormat="true" ht="34.5" hidden="true" customHeight="true" outlineLevel="0" collapsed="false">
      <c r="A22" s="92" t="s">
        <v>57</v>
      </c>
      <c r="B22" s="70" t="s">
        <v>246</v>
      </c>
      <c r="C22" s="145"/>
      <c r="D22" s="145"/>
      <c r="E22" s="92"/>
      <c r="F22" s="92"/>
      <c r="G22" s="147" t="s">
        <v>247</v>
      </c>
      <c r="H22" s="92"/>
      <c r="I22" s="92"/>
      <c r="J22" s="92"/>
      <c r="K22" s="92"/>
      <c r="L22" s="14"/>
      <c r="M22" s="142"/>
    </row>
    <row r="23" s="68" customFormat="true" ht="53.25" hidden="true" customHeight="true" outlineLevel="0" collapsed="false">
      <c r="A23" s="92" t="s">
        <v>114</v>
      </c>
      <c r="B23" s="148" t="s">
        <v>248</v>
      </c>
      <c r="C23" s="14" t="n">
        <v>2026</v>
      </c>
      <c r="D23" s="14" t="n">
        <v>2026</v>
      </c>
      <c r="E23" s="14" t="s">
        <v>226</v>
      </c>
      <c r="F23" s="14" t="s">
        <v>226</v>
      </c>
      <c r="G23" s="149"/>
      <c r="H23" s="14" t="s">
        <v>226</v>
      </c>
      <c r="I23" s="14" t="s">
        <v>21</v>
      </c>
      <c r="J23" s="14" t="n">
        <v>2.1</v>
      </c>
      <c r="K23" s="102" t="n">
        <v>175620</v>
      </c>
      <c r="L23" s="70"/>
      <c r="M23" s="142"/>
    </row>
    <row r="24" s="68" customFormat="true" ht="53.25" hidden="true" customHeight="true" outlineLevel="0" collapsed="false">
      <c r="A24" s="92" t="s">
        <v>229</v>
      </c>
      <c r="B24" s="144" t="s">
        <v>230</v>
      </c>
      <c r="C24" s="145" t="n">
        <v>45901</v>
      </c>
      <c r="D24" s="145" t="n">
        <v>45915</v>
      </c>
      <c r="E24" s="92" t="s">
        <v>226</v>
      </c>
      <c r="F24" s="92" t="s">
        <v>226</v>
      </c>
      <c r="G24" s="149"/>
      <c r="H24" s="92" t="s">
        <v>226</v>
      </c>
      <c r="I24" s="92" t="s">
        <v>226</v>
      </c>
      <c r="J24" s="92" t="s">
        <v>226</v>
      </c>
      <c r="K24" s="92" t="s">
        <v>226</v>
      </c>
      <c r="L24" s="14" t="s">
        <v>249</v>
      </c>
      <c r="M24" s="142"/>
    </row>
    <row r="25" s="68" customFormat="true" ht="47.25" hidden="true" customHeight="true" outlineLevel="0" collapsed="false">
      <c r="A25" s="92" t="s">
        <v>232</v>
      </c>
      <c r="B25" s="32" t="s">
        <v>250</v>
      </c>
      <c r="C25" s="145" t="n">
        <v>45945</v>
      </c>
      <c r="D25" s="145" t="n">
        <v>45945</v>
      </c>
      <c r="E25" s="92" t="s">
        <v>226</v>
      </c>
      <c r="F25" s="92" t="s">
        <v>226</v>
      </c>
      <c r="G25" s="149"/>
      <c r="H25" s="92" t="s">
        <v>226</v>
      </c>
      <c r="I25" s="92" t="s">
        <v>226</v>
      </c>
      <c r="J25" s="92" t="s">
        <v>226</v>
      </c>
      <c r="K25" s="92" t="s">
        <v>226</v>
      </c>
      <c r="L25" s="14" t="s">
        <v>234</v>
      </c>
      <c r="M25" s="142"/>
    </row>
    <row r="26" s="68" customFormat="true" ht="47.25" hidden="true" customHeight="true" outlineLevel="0" collapsed="false">
      <c r="A26" s="92" t="s">
        <v>235</v>
      </c>
      <c r="B26" s="144" t="s">
        <v>236</v>
      </c>
      <c r="C26" s="145" t="n">
        <v>46143</v>
      </c>
      <c r="D26" s="146" t="n">
        <v>46376</v>
      </c>
      <c r="E26" s="92" t="s">
        <v>226</v>
      </c>
      <c r="F26" s="92" t="s">
        <v>226</v>
      </c>
      <c r="G26" s="149"/>
      <c r="H26" s="92" t="s">
        <v>226</v>
      </c>
      <c r="I26" s="92" t="s">
        <v>226</v>
      </c>
      <c r="J26" s="92" t="s">
        <v>226</v>
      </c>
      <c r="K26" s="92" t="s">
        <v>226</v>
      </c>
      <c r="L26" s="14" t="s">
        <v>237</v>
      </c>
      <c r="M26" s="142"/>
    </row>
    <row r="27" s="68" customFormat="true" ht="55.5" hidden="true" customHeight="true" outlineLevel="0" collapsed="false">
      <c r="A27" s="92" t="s">
        <v>238</v>
      </c>
      <c r="B27" s="144" t="s">
        <v>251</v>
      </c>
      <c r="C27" s="145" t="n">
        <v>46149</v>
      </c>
      <c r="D27" s="146" t="n">
        <v>46381</v>
      </c>
      <c r="E27" s="92" t="s">
        <v>226</v>
      </c>
      <c r="F27" s="92" t="s">
        <v>226</v>
      </c>
      <c r="G27" s="149"/>
      <c r="H27" s="92" t="s">
        <v>226</v>
      </c>
      <c r="I27" s="92" t="s">
        <v>226</v>
      </c>
      <c r="J27" s="92" t="s">
        <v>226</v>
      </c>
      <c r="K27" s="92" t="s">
        <v>226</v>
      </c>
      <c r="L27" s="14" t="s">
        <v>240</v>
      </c>
      <c r="M27" s="142"/>
    </row>
    <row r="28" s="68" customFormat="true" ht="28.5" hidden="true" customHeight="true" outlineLevel="0" collapsed="false">
      <c r="A28" s="92" t="s">
        <v>252</v>
      </c>
      <c r="B28" s="144" t="s">
        <v>244</v>
      </c>
      <c r="C28" s="145" t="n">
        <v>46381</v>
      </c>
      <c r="D28" s="145" t="n">
        <v>46381</v>
      </c>
      <c r="E28" s="92" t="s">
        <v>226</v>
      </c>
      <c r="F28" s="92" t="s">
        <v>226</v>
      </c>
      <c r="G28" s="149"/>
      <c r="H28" s="92" t="s">
        <v>226</v>
      </c>
      <c r="I28" s="92" t="s">
        <v>226</v>
      </c>
      <c r="J28" s="92" t="s">
        <v>226</v>
      </c>
      <c r="K28" s="92" t="s">
        <v>226</v>
      </c>
      <c r="L28" s="14" t="s">
        <v>245</v>
      </c>
      <c r="M28" s="142"/>
    </row>
    <row r="29" s="68" customFormat="true" ht="70.5" hidden="true" customHeight="true" outlineLevel="0" collapsed="false">
      <c r="A29" s="92" t="s">
        <v>148</v>
      </c>
      <c r="B29" s="127" t="s">
        <v>253</v>
      </c>
      <c r="C29" s="14" t="n">
        <v>2026</v>
      </c>
      <c r="D29" s="14" t="n">
        <v>2026</v>
      </c>
      <c r="E29" s="143"/>
      <c r="F29" s="143"/>
      <c r="G29" s="149"/>
      <c r="H29" s="14" t="s">
        <v>226</v>
      </c>
      <c r="I29" s="14" t="s">
        <v>21</v>
      </c>
      <c r="J29" s="150" t="n">
        <v>3.713</v>
      </c>
      <c r="K29" s="102" t="n">
        <v>450436.999750741</v>
      </c>
      <c r="L29" s="92"/>
      <c r="M29" s="142"/>
    </row>
    <row r="30" s="68" customFormat="true" ht="53.25" hidden="true" customHeight="true" outlineLevel="0" collapsed="false">
      <c r="A30" s="92" t="s">
        <v>254</v>
      </c>
      <c r="B30" s="144" t="s">
        <v>230</v>
      </c>
      <c r="C30" s="145" t="n">
        <v>45901</v>
      </c>
      <c r="D30" s="145" t="n">
        <v>45915</v>
      </c>
      <c r="E30" s="92" t="s">
        <v>226</v>
      </c>
      <c r="F30" s="92" t="s">
        <v>226</v>
      </c>
      <c r="G30" s="149"/>
      <c r="H30" s="92" t="s">
        <v>226</v>
      </c>
      <c r="I30" s="92" t="s">
        <v>226</v>
      </c>
      <c r="J30" s="92" t="s">
        <v>226</v>
      </c>
      <c r="K30" s="92" t="s">
        <v>226</v>
      </c>
      <c r="L30" s="14" t="s">
        <v>249</v>
      </c>
      <c r="M30" s="142"/>
    </row>
    <row r="31" s="68" customFormat="true" ht="48.75" hidden="true" customHeight="true" outlineLevel="0" collapsed="false">
      <c r="A31" s="92" t="s">
        <v>255</v>
      </c>
      <c r="B31" s="32" t="s">
        <v>256</v>
      </c>
      <c r="C31" s="145" t="n">
        <v>45945</v>
      </c>
      <c r="D31" s="145" t="n">
        <v>45945</v>
      </c>
      <c r="E31" s="92" t="s">
        <v>226</v>
      </c>
      <c r="F31" s="92" t="s">
        <v>226</v>
      </c>
      <c r="G31" s="149"/>
      <c r="H31" s="92" t="s">
        <v>226</v>
      </c>
      <c r="I31" s="92" t="s">
        <v>226</v>
      </c>
      <c r="J31" s="92" t="s">
        <v>226</v>
      </c>
      <c r="K31" s="92" t="s">
        <v>226</v>
      </c>
      <c r="L31" s="14" t="s">
        <v>234</v>
      </c>
      <c r="M31" s="142"/>
    </row>
    <row r="32" s="68" customFormat="true" ht="55.5" hidden="true" customHeight="true" outlineLevel="0" collapsed="false">
      <c r="A32" s="92" t="s">
        <v>257</v>
      </c>
      <c r="B32" s="144" t="s">
        <v>236</v>
      </c>
      <c r="C32" s="145" t="n">
        <v>46143</v>
      </c>
      <c r="D32" s="146" t="n">
        <v>46376</v>
      </c>
      <c r="E32" s="92" t="s">
        <v>226</v>
      </c>
      <c r="F32" s="92" t="s">
        <v>226</v>
      </c>
      <c r="G32" s="149"/>
      <c r="H32" s="92" t="s">
        <v>226</v>
      </c>
      <c r="I32" s="92" t="s">
        <v>226</v>
      </c>
      <c r="J32" s="92" t="s">
        <v>226</v>
      </c>
      <c r="K32" s="92" t="s">
        <v>226</v>
      </c>
      <c r="L32" s="14" t="s">
        <v>237</v>
      </c>
      <c r="M32" s="142"/>
    </row>
    <row r="33" s="68" customFormat="true" ht="51" hidden="true" customHeight="true" outlineLevel="0" collapsed="false">
      <c r="A33" s="92" t="s">
        <v>258</v>
      </c>
      <c r="B33" s="144" t="s">
        <v>259</v>
      </c>
      <c r="C33" s="145" t="n">
        <v>46149</v>
      </c>
      <c r="D33" s="146" t="n">
        <v>46381</v>
      </c>
      <c r="E33" s="92" t="s">
        <v>226</v>
      </c>
      <c r="F33" s="92" t="s">
        <v>226</v>
      </c>
      <c r="G33" s="149"/>
      <c r="H33" s="92" t="s">
        <v>226</v>
      </c>
      <c r="I33" s="92" t="s">
        <v>226</v>
      </c>
      <c r="J33" s="92" t="s">
        <v>226</v>
      </c>
      <c r="K33" s="92" t="s">
        <v>226</v>
      </c>
      <c r="L33" s="14" t="s">
        <v>240</v>
      </c>
      <c r="M33" s="142"/>
    </row>
    <row r="34" s="68" customFormat="true" ht="23.25" hidden="true" customHeight="true" outlineLevel="0" collapsed="false">
      <c r="A34" s="92" t="s">
        <v>260</v>
      </c>
      <c r="B34" s="144" t="s">
        <v>244</v>
      </c>
      <c r="C34" s="146" t="n">
        <v>46381</v>
      </c>
      <c r="D34" s="146" t="n">
        <v>46381</v>
      </c>
      <c r="E34" s="92" t="s">
        <v>226</v>
      </c>
      <c r="F34" s="92" t="s">
        <v>226</v>
      </c>
      <c r="G34" s="149"/>
      <c r="H34" s="92" t="s">
        <v>226</v>
      </c>
      <c r="I34" s="92" t="s">
        <v>226</v>
      </c>
      <c r="J34" s="92" t="s">
        <v>226</v>
      </c>
      <c r="K34" s="92" t="s">
        <v>226</v>
      </c>
      <c r="L34" s="14" t="s">
        <v>245</v>
      </c>
      <c r="M34" s="142"/>
    </row>
    <row r="35" s="68" customFormat="true" ht="70.5" hidden="true" customHeight="true" outlineLevel="0" collapsed="false">
      <c r="A35" s="92" t="s">
        <v>261</v>
      </c>
      <c r="B35" s="127" t="s">
        <v>262</v>
      </c>
      <c r="C35" s="14" t="n">
        <v>2026</v>
      </c>
      <c r="D35" s="14" t="n">
        <v>2026</v>
      </c>
      <c r="E35" s="14"/>
      <c r="F35" s="14"/>
      <c r="G35" s="149"/>
      <c r="H35" s="14"/>
      <c r="I35" s="14" t="s">
        <v>21</v>
      </c>
      <c r="J35" s="14" t="n">
        <v>0.339</v>
      </c>
      <c r="K35" s="102" t="n">
        <v>664030</v>
      </c>
      <c r="L35" s="142"/>
      <c r="M35" s="142"/>
    </row>
    <row r="36" s="68" customFormat="true" ht="53.25" hidden="true" customHeight="true" outlineLevel="0" collapsed="false">
      <c r="A36" s="92" t="s">
        <v>263</v>
      </c>
      <c r="B36" s="144" t="s">
        <v>230</v>
      </c>
      <c r="C36" s="145" t="n">
        <v>46016</v>
      </c>
      <c r="D36" s="145" t="n">
        <v>46037</v>
      </c>
      <c r="E36" s="92" t="s">
        <v>226</v>
      </c>
      <c r="F36" s="92" t="s">
        <v>226</v>
      </c>
      <c r="G36" s="149"/>
      <c r="H36" s="92" t="s">
        <v>226</v>
      </c>
      <c r="I36" s="92" t="s">
        <v>226</v>
      </c>
      <c r="J36" s="92" t="s">
        <v>226</v>
      </c>
      <c r="K36" s="92" t="s">
        <v>226</v>
      </c>
      <c r="L36" s="14" t="s">
        <v>249</v>
      </c>
      <c r="M36" s="142"/>
    </row>
    <row r="37" s="68" customFormat="true" ht="47.25" hidden="true" customHeight="true" outlineLevel="0" collapsed="false">
      <c r="A37" s="92" t="s">
        <v>264</v>
      </c>
      <c r="B37" s="32" t="s">
        <v>265</v>
      </c>
      <c r="C37" s="145" t="n">
        <v>46052</v>
      </c>
      <c r="D37" s="145" t="n">
        <v>46052</v>
      </c>
      <c r="E37" s="92" t="s">
        <v>226</v>
      </c>
      <c r="F37" s="92" t="s">
        <v>226</v>
      </c>
      <c r="G37" s="149"/>
      <c r="H37" s="92" t="s">
        <v>226</v>
      </c>
      <c r="I37" s="92" t="s">
        <v>226</v>
      </c>
      <c r="J37" s="92" t="s">
        <v>226</v>
      </c>
      <c r="K37" s="92" t="s">
        <v>226</v>
      </c>
      <c r="L37" s="14" t="s">
        <v>234</v>
      </c>
      <c r="M37" s="142"/>
    </row>
    <row r="38" s="68" customFormat="true" ht="51.75" hidden="true" customHeight="true" outlineLevel="0" collapsed="false">
      <c r="A38" s="92" t="s">
        <v>266</v>
      </c>
      <c r="B38" s="144" t="s">
        <v>236</v>
      </c>
      <c r="C38" s="145" t="n">
        <v>46122</v>
      </c>
      <c r="D38" s="146" t="n">
        <v>46376</v>
      </c>
      <c r="E38" s="92" t="s">
        <v>226</v>
      </c>
      <c r="F38" s="92" t="s">
        <v>226</v>
      </c>
      <c r="G38" s="151"/>
      <c r="H38" s="92" t="s">
        <v>226</v>
      </c>
      <c r="I38" s="92" t="s">
        <v>226</v>
      </c>
      <c r="J38" s="92" t="s">
        <v>226</v>
      </c>
      <c r="K38" s="92" t="s">
        <v>226</v>
      </c>
      <c r="L38" s="14" t="s">
        <v>237</v>
      </c>
      <c r="M38" s="142"/>
    </row>
    <row r="39" s="68" customFormat="true" ht="60" hidden="true" customHeight="true" outlineLevel="0" collapsed="false">
      <c r="A39" s="92" t="s">
        <v>267</v>
      </c>
      <c r="B39" s="144" t="s">
        <v>268</v>
      </c>
      <c r="C39" s="145" t="n">
        <v>46129</v>
      </c>
      <c r="D39" s="146" t="n">
        <v>46381</v>
      </c>
      <c r="E39" s="92" t="s">
        <v>226</v>
      </c>
      <c r="F39" s="92" t="s">
        <v>226</v>
      </c>
      <c r="G39" s="92" t="s">
        <v>247</v>
      </c>
      <c r="H39" s="92" t="s">
        <v>226</v>
      </c>
      <c r="I39" s="92" t="s">
        <v>226</v>
      </c>
      <c r="J39" s="92" t="s">
        <v>226</v>
      </c>
      <c r="K39" s="92" t="s">
        <v>226</v>
      </c>
      <c r="L39" s="14" t="s">
        <v>240</v>
      </c>
      <c r="M39" s="142"/>
    </row>
    <row r="40" s="68" customFormat="true" ht="36.75" hidden="true" customHeight="true" outlineLevel="0" collapsed="false">
      <c r="A40" s="92" t="s">
        <v>269</v>
      </c>
      <c r="B40" s="144" t="s">
        <v>244</v>
      </c>
      <c r="C40" s="145" t="n">
        <v>46381</v>
      </c>
      <c r="D40" s="145" t="n">
        <v>46381</v>
      </c>
      <c r="E40" s="92" t="s">
        <v>226</v>
      </c>
      <c r="F40" s="92" t="s">
        <v>226</v>
      </c>
      <c r="G40" s="92"/>
      <c r="H40" s="92" t="s">
        <v>226</v>
      </c>
      <c r="I40" s="92" t="s">
        <v>226</v>
      </c>
      <c r="J40" s="92" t="s">
        <v>226</v>
      </c>
      <c r="K40" s="92" t="s">
        <v>226</v>
      </c>
      <c r="L40" s="14" t="s">
        <v>245</v>
      </c>
      <c r="M40" s="142"/>
    </row>
    <row r="41" s="68" customFormat="true" ht="62.25" hidden="false" customHeight="true" outlineLevel="0" collapsed="false">
      <c r="A41" s="14" t="s">
        <v>88</v>
      </c>
      <c r="B41" s="70" t="s">
        <v>270</v>
      </c>
      <c r="C41" s="142"/>
      <c r="D41" s="142"/>
      <c r="E41" s="92"/>
      <c r="F41" s="92"/>
      <c r="G41" s="92"/>
      <c r="H41" s="92"/>
      <c r="I41" s="92"/>
      <c r="J41" s="92"/>
      <c r="K41" s="142"/>
      <c r="L41" s="142"/>
      <c r="M41" s="142"/>
    </row>
    <row r="42" s="68" customFormat="true" ht="86.25" hidden="false" customHeight="true" outlineLevel="0" collapsed="false">
      <c r="A42" s="92" t="s">
        <v>119</v>
      </c>
      <c r="B42" s="127" t="s">
        <v>271</v>
      </c>
      <c r="C42" s="14" t="n">
        <v>2024</v>
      </c>
      <c r="D42" s="14" t="n">
        <v>2024</v>
      </c>
      <c r="E42" s="14" t="s">
        <v>226</v>
      </c>
      <c r="F42" s="14" t="s">
        <v>226</v>
      </c>
      <c r="G42" s="92"/>
      <c r="H42" s="14" t="s">
        <v>226</v>
      </c>
      <c r="I42" s="14" t="s">
        <v>272</v>
      </c>
      <c r="J42" s="14" t="n">
        <v>13.75</v>
      </c>
      <c r="K42" s="102" t="n">
        <v>88247.8</v>
      </c>
      <c r="L42" s="142"/>
      <c r="M42" s="142"/>
    </row>
    <row r="43" s="68" customFormat="true" ht="55.5" hidden="false" customHeight="true" outlineLevel="0" collapsed="false">
      <c r="A43" s="92" t="s">
        <v>273</v>
      </c>
      <c r="B43" s="144" t="s">
        <v>230</v>
      </c>
      <c r="C43" s="145" t="n">
        <v>45316</v>
      </c>
      <c r="D43" s="145" t="n">
        <v>45337</v>
      </c>
      <c r="E43" s="92" t="s">
        <v>226</v>
      </c>
      <c r="F43" s="92" t="s">
        <v>226</v>
      </c>
      <c r="G43" s="92"/>
      <c r="H43" s="92" t="s">
        <v>226</v>
      </c>
      <c r="I43" s="92" t="s">
        <v>226</v>
      </c>
      <c r="J43" s="92" t="s">
        <v>226</v>
      </c>
      <c r="K43" s="92" t="s">
        <v>226</v>
      </c>
      <c r="L43" s="14" t="s">
        <v>231</v>
      </c>
      <c r="M43" s="142"/>
    </row>
    <row r="44" s="68" customFormat="true" ht="51.75" hidden="false" customHeight="true" outlineLevel="0" collapsed="false">
      <c r="A44" s="92" t="s">
        <v>274</v>
      </c>
      <c r="B44" s="32" t="s">
        <v>233</v>
      </c>
      <c r="C44" s="145" t="n">
        <v>45350</v>
      </c>
      <c r="D44" s="145" t="n">
        <v>45350</v>
      </c>
      <c r="E44" s="92" t="s">
        <v>226</v>
      </c>
      <c r="F44" s="92" t="s">
        <v>226</v>
      </c>
      <c r="G44" s="92"/>
      <c r="H44" s="92" t="s">
        <v>226</v>
      </c>
      <c r="I44" s="92" t="s">
        <v>226</v>
      </c>
      <c r="J44" s="92" t="s">
        <v>226</v>
      </c>
      <c r="K44" s="92" t="s">
        <v>226</v>
      </c>
      <c r="L44" s="14" t="s">
        <v>234</v>
      </c>
      <c r="M44" s="142"/>
    </row>
    <row r="45" s="68" customFormat="true" ht="47.25" hidden="false" customHeight="true" outlineLevel="0" collapsed="false">
      <c r="A45" s="92" t="s">
        <v>275</v>
      </c>
      <c r="B45" s="144" t="s">
        <v>236</v>
      </c>
      <c r="C45" s="145" t="n">
        <v>45383</v>
      </c>
      <c r="D45" s="146" t="n">
        <v>45646</v>
      </c>
      <c r="E45" s="92" t="s">
        <v>226</v>
      </c>
      <c r="F45" s="92" t="s">
        <v>226</v>
      </c>
      <c r="G45" s="92"/>
      <c r="H45" s="92" t="s">
        <v>226</v>
      </c>
      <c r="I45" s="92" t="s">
        <v>226</v>
      </c>
      <c r="J45" s="92" t="s">
        <v>226</v>
      </c>
      <c r="K45" s="92" t="s">
        <v>226</v>
      </c>
      <c r="L45" s="14" t="s">
        <v>237</v>
      </c>
      <c r="M45" s="142"/>
    </row>
    <row r="46" s="68" customFormat="true" ht="63.75" hidden="false" customHeight="true" outlineLevel="0" collapsed="false">
      <c r="A46" s="92" t="s">
        <v>276</v>
      </c>
      <c r="B46" s="144" t="s">
        <v>239</v>
      </c>
      <c r="C46" s="145" t="n">
        <v>45389</v>
      </c>
      <c r="D46" s="146" t="n">
        <v>45651</v>
      </c>
      <c r="E46" s="92" t="s">
        <v>226</v>
      </c>
      <c r="F46" s="92" t="s">
        <v>226</v>
      </c>
      <c r="G46" s="92"/>
      <c r="H46" s="92" t="s">
        <v>226</v>
      </c>
      <c r="I46" s="92" t="s">
        <v>226</v>
      </c>
      <c r="J46" s="92" t="s">
        <v>226</v>
      </c>
      <c r="K46" s="92" t="s">
        <v>226</v>
      </c>
      <c r="L46" s="14" t="s">
        <v>240</v>
      </c>
      <c r="M46" s="142"/>
      <c r="P46" s="92"/>
      <c r="Q46" s="92"/>
    </row>
    <row r="47" s="68" customFormat="true" ht="30.75" hidden="false" customHeight="true" outlineLevel="0" collapsed="false">
      <c r="A47" s="92" t="s">
        <v>277</v>
      </c>
      <c r="B47" s="144" t="s">
        <v>244</v>
      </c>
      <c r="C47" s="145" t="n">
        <v>45651</v>
      </c>
      <c r="D47" s="145" t="n">
        <v>45651</v>
      </c>
      <c r="E47" s="92" t="s">
        <v>226</v>
      </c>
      <c r="F47" s="92" t="s">
        <v>226</v>
      </c>
      <c r="G47" s="92"/>
      <c r="H47" s="92" t="s">
        <v>226</v>
      </c>
      <c r="I47" s="92" t="s">
        <v>226</v>
      </c>
      <c r="J47" s="92" t="s">
        <v>226</v>
      </c>
      <c r="K47" s="92" t="s">
        <v>226</v>
      </c>
      <c r="L47" s="14" t="s">
        <v>245</v>
      </c>
      <c r="M47" s="142"/>
    </row>
    <row r="48" s="68" customFormat="true" ht="70.5" hidden="false" customHeight="true" outlineLevel="0" collapsed="false">
      <c r="A48" s="14" t="s">
        <v>25</v>
      </c>
      <c r="B48" s="70" t="s">
        <v>278</v>
      </c>
      <c r="C48" s="145"/>
      <c r="D48" s="145"/>
      <c r="E48" s="92"/>
      <c r="F48" s="92"/>
      <c r="G48" s="92"/>
      <c r="H48" s="92"/>
      <c r="I48" s="92"/>
      <c r="J48" s="92"/>
      <c r="K48" s="92"/>
      <c r="L48" s="14"/>
      <c r="M48" s="142"/>
    </row>
    <row r="49" s="68" customFormat="true" ht="68.25" hidden="false" customHeight="true" outlineLevel="0" collapsed="false">
      <c r="A49" s="92" t="s">
        <v>119</v>
      </c>
      <c r="B49" s="127" t="s">
        <v>279</v>
      </c>
      <c r="C49" s="14" t="n">
        <v>2025</v>
      </c>
      <c r="D49" s="14" t="n">
        <v>2025</v>
      </c>
      <c r="E49" s="14" t="s">
        <v>226</v>
      </c>
      <c r="F49" s="14" t="s">
        <v>226</v>
      </c>
      <c r="G49" s="92"/>
      <c r="H49" s="14" t="s">
        <v>226</v>
      </c>
      <c r="I49" s="14" t="s">
        <v>272</v>
      </c>
      <c r="J49" s="14" t="n">
        <v>24.72</v>
      </c>
      <c r="K49" s="102" t="n">
        <v>165593.3</v>
      </c>
      <c r="L49" s="143"/>
      <c r="M49" s="142"/>
    </row>
    <row r="50" s="68" customFormat="true" ht="51" hidden="false" customHeight="true" outlineLevel="0" collapsed="false">
      <c r="A50" s="92" t="s">
        <v>273</v>
      </c>
      <c r="B50" s="144" t="s">
        <v>230</v>
      </c>
      <c r="C50" s="145" t="n">
        <v>45651</v>
      </c>
      <c r="D50" s="145" t="n">
        <v>45672</v>
      </c>
      <c r="E50" s="92" t="s">
        <v>226</v>
      </c>
      <c r="F50" s="92" t="s">
        <v>226</v>
      </c>
      <c r="G50" s="92"/>
      <c r="H50" s="92" t="s">
        <v>226</v>
      </c>
      <c r="I50" s="92" t="s">
        <v>226</v>
      </c>
      <c r="J50" s="92" t="s">
        <v>226</v>
      </c>
      <c r="K50" s="92" t="s">
        <v>226</v>
      </c>
      <c r="L50" s="14" t="s">
        <v>231</v>
      </c>
      <c r="M50" s="142"/>
    </row>
    <row r="51" s="68" customFormat="true" ht="60.75" hidden="false" customHeight="true" outlineLevel="0" collapsed="false">
      <c r="A51" s="92" t="s">
        <v>274</v>
      </c>
      <c r="B51" s="144" t="s">
        <v>280</v>
      </c>
      <c r="C51" s="145" t="n">
        <v>45687</v>
      </c>
      <c r="D51" s="145" t="n">
        <v>45687</v>
      </c>
      <c r="E51" s="92" t="s">
        <v>226</v>
      </c>
      <c r="F51" s="92" t="s">
        <v>226</v>
      </c>
      <c r="G51" s="92"/>
      <c r="H51" s="92" t="s">
        <v>226</v>
      </c>
      <c r="I51" s="92" t="s">
        <v>226</v>
      </c>
      <c r="J51" s="92" t="s">
        <v>226</v>
      </c>
      <c r="K51" s="92" t="s">
        <v>226</v>
      </c>
      <c r="L51" s="14" t="s">
        <v>234</v>
      </c>
      <c r="M51" s="142"/>
    </row>
    <row r="52" s="68" customFormat="true" ht="53.25" hidden="false" customHeight="true" outlineLevel="0" collapsed="false">
      <c r="A52" s="92" t="s">
        <v>275</v>
      </c>
      <c r="B52" s="144" t="s">
        <v>236</v>
      </c>
      <c r="C52" s="145" t="n">
        <v>45689</v>
      </c>
      <c r="D52" s="146" t="n">
        <v>46011</v>
      </c>
      <c r="E52" s="92" t="s">
        <v>226</v>
      </c>
      <c r="F52" s="92" t="s">
        <v>226</v>
      </c>
      <c r="G52" s="92"/>
      <c r="H52" s="92" t="s">
        <v>226</v>
      </c>
      <c r="I52" s="92" t="s">
        <v>226</v>
      </c>
      <c r="J52" s="92" t="s">
        <v>226</v>
      </c>
      <c r="K52" s="92" t="s">
        <v>226</v>
      </c>
      <c r="L52" s="14" t="s">
        <v>237</v>
      </c>
      <c r="M52" s="142"/>
    </row>
    <row r="53" s="68" customFormat="true" ht="57.75" hidden="false" customHeight="true" outlineLevel="0" collapsed="false">
      <c r="A53" s="92" t="s">
        <v>276</v>
      </c>
      <c r="B53" s="144" t="s">
        <v>239</v>
      </c>
      <c r="C53" s="145" t="n">
        <v>45698</v>
      </c>
      <c r="D53" s="146" t="n">
        <v>46016</v>
      </c>
      <c r="E53" s="92" t="s">
        <v>226</v>
      </c>
      <c r="F53" s="92" t="s">
        <v>226</v>
      </c>
      <c r="G53" s="92"/>
      <c r="H53" s="92" t="s">
        <v>226</v>
      </c>
      <c r="I53" s="92" t="s">
        <v>226</v>
      </c>
      <c r="J53" s="92" t="s">
        <v>226</v>
      </c>
      <c r="K53" s="92" t="s">
        <v>226</v>
      </c>
      <c r="L53" s="14" t="s">
        <v>240</v>
      </c>
      <c r="M53" s="142"/>
    </row>
    <row r="54" s="68" customFormat="true" ht="45.75" hidden="false" customHeight="true" outlineLevel="0" collapsed="false">
      <c r="A54" s="92" t="s">
        <v>277</v>
      </c>
      <c r="B54" s="144" t="s">
        <v>244</v>
      </c>
      <c r="C54" s="145" t="n">
        <v>46016</v>
      </c>
      <c r="D54" s="145" t="n">
        <v>46016</v>
      </c>
      <c r="E54" s="92" t="s">
        <v>226</v>
      </c>
      <c r="F54" s="92" t="s">
        <v>226</v>
      </c>
      <c r="G54" s="92"/>
      <c r="H54" s="92" t="s">
        <v>226</v>
      </c>
      <c r="I54" s="92" t="s">
        <v>226</v>
      </c>
      <c r="J54" s="92" t="s">
        <v>226</v>
      </c>
      <c r="K54" s="92" t="s">
        <v>226</v>
      </c>
      <c r="L54" s="14" t="s">
        <v>245</v>
      </c>
      <c r="M54" s="142"/>
    </row>
    <row r="55" s="68" customFormat="true" ht="53.25" hidden="false" customHeight="true" outlineLevel="0" collapsed="false">
      <c r="A55" s="14" t="s">
        <v>25</v>
      </c>
      <c r="B55" s="70" t="s">
        <v>281</v>
      </c>
      <c r="C55" s="145"/>
      <c r="D55" s="146"/>
      <c r="E55" s="92"/>
      <c r="F55" s="92"/>
      <c r="G55" s="92" t="s">
        <v>247</v>
      </c>
      <c r="H55" s="92"/>
      <c r="I55" s="92"/>
      <c r="J55" s="92"/>
      <c r="K55" s="92"/>
      <c r="L55" s="14"/>
      <c r="M55" s="142"/>
    </row>
    <row r="56" s="68" customFormat="true" ht="48.75" hidden="false" customHeight="true" outlineLevel="0" collapsed="false">
      <c r="A56" s="92" t="s">
        <v>119</v>
      </c>
      <c r="B56" s="69" t="s">
        <v>282</v>
      </c>
      <c r="C56" s="14" t="n">
        <v>2026</v>
      </c>
      <c r="D56" s="14" t="n">
        <v>2026</v>
      </c>
      <c r="E56" s="14" t="s">
        <v>226</v>
      </c>
      <c r="F56" s="14" t="s">
        <v>226</v>
      </c>
      <c r="G56" s="92"/>
      <c r="H56" s="14" t="s">
        <v>226</v>
      </c>
      <c r="I56" s="14" t="s">
        <v>272</v>
      </c>
      <c r="J56" s="14" t="n">
        <v>50.26</v>
      </c>
      <c r="K56" s="102" t="n">
        <v>85000</v>
      </c>
      <c r="L56" s="143"/>
      <c r="M56" s="142"/>
    </row>
    <row r="57" s="68" customFormat="true" ht="51" hidden="false" customHeight="true" outlineLevel="0" collapsed="false">
      <c r="A57" s="92" t="s">
        <v>273</v>
      </c>
      <c r="B57" s="144" t="s">
        <v>230</v>
      </c>
      <c r="C57" s="145" t="n">
        <v>45957</v>
      </c>
      <c r="D57" s="145" t="n">
        <v>46322</v>
      </c>
      <c r="E57" s="92" t="s">
        <v>226</v>
      </c>
      <c r="F57" s="92" t="s">
        <v>226</v>
      </c>
      <c r="G57" s="92"/>
      <c r="H57" s="92" t="s">
        <v>226</v>
      </c>
      <c r="I57" s="92" t="s">
        <v>226</v>
      </c>
      <c r="J57" s="92" t="s">
        <v>226</v>
      </c>
      <c r="K57" s="92" t="s">
        <v>226</v>
      </c>
      <c r="L57" s="14" t="s">
        <v>231</v>
      </c>
      <c r="M57" s="142"/>
    </row>
    <row r="58" s="68" customFormat="true" ht="48" hidden="false" customHeight="true" outlineLevel="0" collapsed="false">
      <c r="A58" s="92" t="s">
        <v>274</v>
      </c>
      <c r="B58" s="32" t="s">
        <v>280</v>
      </c>
      <c r="C58" s="145" t="n">
        <v>45989</v>
      </c>
      <c r="D58" s="145" t="n">
        <v>45989</v>
      </c>
      <c r="E58" s="92" t="s">
        <v>226</v>
      </c>
      <c r="F58" s="92" t="s">
        <v>226</v>
      </c>
      <c r="G58" s="92"/>
      <c r="H58" s="92" t="s">
        <v>226</v>
      </c>
      <c r="I58" s="92" t="s">
        <v>226</v>
      </c>
      <c r="J58" s="92" t="s">
        <v>226</v>
      </c>
      <c r="K58" s="92" t="s">
        <v>226</v>
      </c>
      <c r="L58" s="14" t="s">
        <v>234</v>
      </c>
      <c r="M58" s="142"/>
    </row>
    <row r="59" s="68" customFormat="true" ht="40.5" hidden="false" customHeight="true" outlineLevel="0" collapsed="false">
      <c r="A59" s="92" t="s">
        <v>275</v>
      </c>
      <c r="B59" s="144" t="s">
        <v>236</v>
      </c>
      <c r="C59" s="146" t="n">
        <v>46082</v>
      </c>
      <c r="D59" s="146" t="n">
        <v>46376</v>
      </c>
      <c r="E59" s="92" t="s">
        <v>226</v>
      </c>
      <c r="F59" s="92" t="s">
        <v>226</v>
      </c>
      <c r="G59" s="92"/>
      <c r="H59" s="92" t="s">
        <v>226</v>
      </c>
      <c r="I59" s="92" t="s">
        <v>226</v>
      </c>
      <c r="J59" s="92" t="s">
        <v>226</v>
      </c>
      <c r="K59" s="92" t="s">
        <v>226</v>
      </c>
      <c r="L59" s="14" t="s">
        <v>237</v>
      </c>
      <c r="M59" s="142"/>
    </row>
    <row r="60" s="68" customFormat="true" ht="49.5" hidden="false" customHeight="true" outlineLevel="0" collapsed="false">
      <c r="A60" s="92" t="s">
        <v>276</v>
      </c>
      <c r="B60" s="144" t="s">
        <v>243</v>
      </c>
      <c r="C60" s="146" t="n">
        <v>46091</v>
      </c>
      <c r="D60" s="146" t="n">
        <v>46381</v>
      </c>
      <c r="E60" s="92" t="s">
        <v>226</v>
      </c>
      <c r="F60" s="92" t="s">
        <v>226</v>
      </c>
      <c r="G60" s="92"/>
      <c r="H60" s="92" t="s">
        <v>226</v>
      </c>
      <c r="I60" s="92" t="s">
        <v>226</v>
      </c>
      <c r="J60" s="92" t="s">
        <v>226</v>
      </c>
      <c r="K60" s="92" t="s">
        <v>226</v>
      </c>
      <c r="L60" s="14" t="s">
        <v>240</v>
      </c>
      <c r="M60" s="142"/>
    </row>
    <row r="61" s="68" customFormat="true" ht="25.5" hidden="false" customHeight="true" outlineLevel="0" collapsed="false">
      <c r="A61" s="92" t="s">
        <v>277</v>
      </c>
      <c r="B61" s="144" t="s">
        <v>244</v>
      </c>
      <c r="C61" s="146" t="n">
        <v>46381</v>
      </c>
      <c r="D61" s="146" t="n">
        <v>46381</v>
      </c>
      <c r="E61" s="92" t="s">
        <v>226</v>
      </c>
      <c r="F61" s="92" t="s">
        <v>226</v>
      </c>
      <c r="G61" s="92"/>
      <c r="H61" s="92" t="s">
        <v>226</v>
      </c>
      <c r="I61" s="92" t="s">
        <v>226</v>
      </c>
      <c r="J61" s="92" t="s">
        <v>226</v>
      </c>
      <c r="K61" s="92" t="s">
        <v>226</v>
      </c>
      <c r="L61" s="14" t="s">
        <v>245</v>
      </c>
      <c r="M61" s="142"/>
    </row>
    <row r="62" s="68" customFormat="true" ht="54" hidden="false" customHeight="true" outlineLevel="0" collapsed="false">
      <c r="A62" s="14" t="s">
        <v>36</v>
      </c>
      <c r="B62" s="152" t="s">
        <v>283</v>
      </c>
      <c r="C62" s="14" t="n">
        <v>2024</v>
      </c>
      <c r="D62" s="14" t="n">
        <v>2024</v>
      </c>
      <c r="E62" s="92" t="s">
        <v>226</v>
      </c>
      <c r="F62" s="92" t="s">
        <v>226</v>
      </c>
      <c r="G62" s="92" t="s">
        <v>284</v>
      </c>
      <c r="H62" s="92"/>
      <c r="I62" s="14" t="s">
        <v>21</v>
      </c>
      <c r="J62" s="153" t="n">
        <v>0.38</v>
      </c>
      <c r="K62" s="99" t="n">
        <v>137539.8</v>
      </c>
      <c r="L62" s="14"/>
      <c r="M62" s="142"/>
    </row>
    <row r="63" s="68" customFormat="true" ht="73.65" hidden="false" customHeight="true" outlineLevel="0" collapsed="false">
      <c r="A63" s="92" t="s">
        <v>285</v>
      </c>
      <c r="B63" s="154" t="s">
        <v>286</v>
      </c>
      <c r="C63" s="145" t="n">
        <v>45337</v>
      </c>
      <c r="D63" s="145" t="n">
        <v>45337</v>
      </c>
      <c r="E63" s="92" t="s">
        <v>226</v>
      </c>
      <c r="F63" s="92" t="s">
        <v>226</v>
      </c>
      <c r="G63" s="92"/>
      <c r="H63" s="92" t="s">
        <v>226</v>
      </c>
      <c r="I63" s="92" t="s">
        <v>226</v>
      </c>
      <c r="J63" s="92" t="s">
        <v>226</v>
      </c>
      <c r="K63" s="92" t="s">
        <v>226</v>
      </c>
      <c r="L63" s="111" t="s">
        <v>287</v>
      </c>
      <c r="M63" s="142"/>
    </row>
    <row r="64" s="68" customFormat="true" ht="48" hidden="false" customHeight="true" outlineLevel="0" collapsed="false">
      <c r="A64" s="92" t="s">
        <v>288</v>
      </c>
      <c r="B64" s="154" t="s">
        <v>289</v>
      </c>
      <c r="C64" s="145" t="n">
        <v>45444</v>
      </c>
      <c r="D64" s="145" t="n">
        <v>45444</v>
      </c>
      <c r="E64" s="92" t="s">
        <v>226</v>
      </c>
      <c r="F64" s="92" t="s">
        <v>226</v>
      </c>
      <c r="G64" s="92"/>
      <c r="H64" s="92" t="s">
        <v>226</v>
      </c>
      <c r="I64" s="92" t="s">
        <v>226</v>
      </c>
      <c r="J64" s="92" t="s">
        <v>226</v>
      </c>
      <c r="K64" s="92" t="s">
        <v>226</v>
      </c>
      <c r="L64" s="111" t="s">
        <v>290</v>
      </c>
      <c r="M64" s="142"/>
    </row>
    <row r="65" s="68" customFormat="true" ht="48" hidden="false" customHeight="true" outlineLevel="0" collapsed="false">
      <c r="A65" s="92" t="s">
        <v>291</v>
      </c>
      <c r="B65" s="154" t="s">
        <v>292</v>
      </c>
      <c r="C65" s="145" t="n">
        <v>45536</v>
      </c>
      <c r="D65" s="145" t="n">
        <v>45536</v>
      </c>
      <c r="E65" s="92" t="s">
        <v>226</v>
      </c>
      <c r="F65" s="92" t="s">
        <v>226</v>
      </c>
      <c r="G65" s="92"/>
      <c r="H65" s="92" t="s">
        <v>226</v>
      </c>
      <c r="I65" s="92" t="s">
        <v>226</v>
      </c>
      <c r="J65" s="92" t="s">
        <v>226</v>
      </c>
      <c r="K65" s="92" t="s">
        <v>226</v>
      </c>
      <c r="L65" s="111" t="s">
        <v>290</v>
      </c>
      <c r="M65" s="142"/>
    </row>
    <row r="66" s="68" customFormat="true" ht="47.25" hidden="false" customHeight="true" outlineLevel="0" collapsed="false">
      <c r="A66" s="92" t="s">
        <v>293</v>
      </c>
      <c r="B66" s="154" t="s">
        <v>292</v>
      </c>
      <c r="C66" s="145" t="n">
        <v>45597</v>
      </c>
      <c r="D66" s="145" t="n">
        <v>45597</v>
      </c>
      <c r="E66" s="92" t="s">
        <v>226</v>
      </c>
      <c r="F66" s="92" t="s">
        <v>226</v>
      </c>
      <c r="G66" s="92"/>
      <c r="H66" s="92" t="s">
        <v>226</v>
      </c>
      <c r="I66" s="92" t="s">
        <v>226</v>
      </c>
      <c r="J66" s="92" t="s">
        <v>226</v>
      </c>
      <c r="K66" s="92" t="s">
        <v>226</v>
      </c>
      <c r="L66" s="111" t="s">
        <v>290</v>
      </c>
      <c r="M66" s="142"/>
    </row>
    <row r="67" s="68" customFormat="true" ht="32.25" hidden="false" customHeight="true" outlineLevel="0" collapsed="false">
      <c r="A67" s="92" t="s">
        <v>294</v>
      </c>
      <c r="B67" s="144" t="s">
        <v>295</v>
      </c>
      <c r="C67" s="145" t="n">
        <v>45653</v>
      </c>
      <c r="D67" s="145" t="n">
        <v>45653</v>
      </c>
      <c r="E67" s="92" t="s">
        <v>226</v>
      </c>
      <c r="F67" s="92" t="s">
        <v>226</v>
      </c>
      <c r="G67" s="92"/>
      <c r="H67" s="92" t="s">
        <v>226</v>
      </c>
      <c r="I67" s="92" t="s">
        <v>226</v>
      </c>
      <c r="J67" s="92" t="s">
        <v>226</v>
      </c>
      <c r="K67" s="92" t="s">
        <v>226</v>
      </c>
      <c r="L67" s="111" t="s">
        <v>290</v>
      </c>
      <c r="M67" s="142"/>
    </row>
    <row r="68" s="68" customFormat="true" ht="40.1" hidden="false" customHeight="true" outlineLevel="0" collapsed="false">
      <c r="A68" s="14" t="s">
        <v>36</v>
      </c>
      <c r="B68" s="152" t="s">
        <v>296</v>
      </c>
      <c r="C68" s="14" t="n">
        <v>2025</v>
      </c>
      <c r="D68" s="14" t="n">
        <v>2025</v>
      </c>
      <c r="E68" s="92" t="s">
        <v>226</v>
      </c>
      <c r="F68" s="92" t="s">
        <v>226</v>
      </c>
      <c r="G68" s="92"/>
      <c r="H68" s="92"/>
      <c r="I68" s="14" t="s">
        <v>21</v>
      </c>
      <c r="J68" s="153" t="n">
        <v>31.124</v>
      </c>
      <c r="K68" s="99" t="n">
        <v>605876.23</v>
      </c>
      <c r="L68" s="14"/>
      <c r="M68" s="142"/>
    </row>
    <row r="69" s="68" customFormat="true" ht="68.05" hidden="false" customHeight="true" outlineLevel="0" collapsed="false">
      <c r="A69" s="92" t="s">
        <v>285</v>
      </c>
      <c r="B69" s="154" t="s">
        <v>286</v>
      </c>
      <c r="C69" s="145" t="n">
        <v>45703</v>
      </c>
      <c r="D69" s="145" t="n">
        <v>45703</v>
      </c>
      <c r="E69" s="92" t="s">
        <v>226</v>
      </c>
      <c r="F69" s="92" t="s">
        <v>226</v>
      </c>
      <c r="G69" s="92"/>
      <c r="H69" s="92" t="s">
        <v>226</v>
      </c>
      <c r="I69" s="92" t="s">
        <v>226</v>
      </c>
      <c r="J69" s="92" t="s">
        <v>226</v>
      </c>
      <c r="K69" s="92" t="s">
        <v>226</v>
      </c>
      <c r="L69" s="111" t="s">
        <v>287</v>
      </c>
      <c r="M69" s="142"/>
    </row>
    <row r="70" s="68" customFormat="true" ht="51.75" hidden="false" customHeight="true" outlineLevel="0" collapsed="false">
      <c r="A70" s="92" t="s">
        <v>288</v>
      </c>
      <c r="B70" s="154" t="s">
        <v>292</v>
      </c>
      <c r="C70" s="145" t="n">
        <v>45809</v>
      </c>
      <c r="D70" s="145" t="n">
        <v>45809</v>
      </c>
      <c r="E70" s="92" t="s">
        <v>226</v>
      </c>
      <c r="F70" s="92" t="s">
        <v>226</v>
      </c>
      <c r="G70" s="92"/>
      <c r="H70" s="92" t="s">
        <v>226</v>
      </c>
      <c r="I70" s="92" t="s">
        <v>226</v>
      </c>
      <c r="J70" s="92" t="s">
        <v>226</v>
      </c>
      <c r="K70" s="92" t="s">
        <v>226</v>
      </c>
      <c r="L70" s="111" t="s">
        <v>290</v>
      </c>
      <c r="M70" s="142"/>
    </row>
    <row r="71" s="68" customFormat="true" ht="53.25" hidden="false" customHeight="true" outlineLevel="0" collapsed="false">
      <c r="A71" s="92" t="s">
        <v>291</v>
      </c>
      <c r="B71" s="154" t="s">
        <v>292</v>
      </c>
      <c r="C71" s="145" t="n">
        <v>45901</v>
      </c>
      <c r="D71" s="145" t="n">
        <v>45901</v>
      </c>
      <c r="E71" s="92" t="s">
        <v>226</v>
      </c>
      <c r="F71" s="92" t="s">
        <v>226</v>
      </c>
      <c r="G71" s="92"/>
      <c r="H71" s="92" t="s">
        <v>226</v>
      </c>
      <c r="I71" s="92" t="s">
        <v>226</v>
      </c>
      <c r="J71" s="92" t="s">
        <v>226</v>
      </c>
      <c r="K71" s="92" t="s">
        <v>226</v>
      </c>
      <c r="L71" s="111" t="s">
        <v>290</v>
      </c>
      <c r="M71" s="142"/>
    </row>
    <row r="72" s="68" customFormat="true" ht="49.5" hidden="false" customHeight="true" outlineLevel="0" collapsed="false">
      <c r="A72" s="92" t="s">
        <v>293</v>
      </c>
      <c r="B72" s="154" t="s">
        <v>289</v>
      </c>
      <c r="C72" s="145" t="n">
        <v>45962</v>
      </c>
      <c r="D72" s="145" t="n">
        <v>45962</v>
      </c>
      <c r="E72" s="92" t="s">
        <v>226</v>
      </c>
      <c r="F72" s="92" t="s">
        <v>226</v>
      </c>
      <c r="G72" s="92" t="s">
        <v>284</v>
      </c>
      <c r="H72" s="92" t="s">
        <v>226</v>
      </c>
      <c r="I72" s="92" t="s">
        <v>226</v>
      </c>
      <c r="J72" s="92" t="s">
        <v>226</v>
      </c>
      <c r="K72" s="92" t="s">
        <v>226</v>
      </c>
      <c r="L72" s="111" t="s">
        <v>290</v>
      </c>
      <c r="M72" s="142"/>
    </row>
    <row r="73" s="68" customFormat="true" ht="30" hidden="false" customHeight="true" outlineLevel="0" collapsed="false">
      <c r="A73" s="92" t="s">
        <v>294</v>
      </c>
      <c r="B73" s="144" t="s">
        <v>295</v>
      </c>
      <c r="C73" s="145" t="n">
        <v>46018</v>
      </c>
      <c r="D73" s="145" t="n">
        <v>46018</v>
      </c>
      <c r="E73" s="92" t="s">
        <v>226</v>
      </c>
      <c r="F73" s="92" t="s">
        <v>226</v>
      </c>
      <c r="G73" s="92"/>
      <c r="H73" s="92" t="s">
        <v>226</v>
      </c>
      <c r="I73" s="92" t="s">
        <v>226</v>
      </c>
      <c r="J73" s="92" t="s">
        <v>226</v>
      </c>
      <c r="K73" s="92" t="s">
        <v>226</v>
      </c>
      <c r="L73" s="111" t="s">
        <v>290</v>
      </c>
      <c r="M73" s="142"/>
    </row>
    <row r="74" s="68" customFormat="true" ht="39.15" hidden="false" customHeight="true" outlineLevel="0" collapsed="false">
      <c r="A74" s="14" t="s">
        <v>36</v>
      </c>
      <c r="B74" s="152" t="s">
        <v>297</v>
      </c>
      <c r="C74" s="14" t="n">
        <v>2026</v>
      </c>
      <c r="D74" s="14" t="n">
        <v>2026</v>
      </c>
      <c r="E74" s="92" t="s">
        <v>226</v>
      </c>
      <c r="F74" s="92" t="s">
        <v>226</v>
      </c>
      <c r="G74" s="92"/>
      <c r="H74" s="92"/>
      <c r="I74" s="14" t="s">
        <v>21</v>
      </c>
      <c r="J74" s="153" t="n">
        <v>23.92</v>
      </c>
      <c r="K74" s="99" t="n">
        <v>940000</v>
      </c>
      <c r="L74" s="111"/>
      <c r="M74" s="142"/>
    </row>
    <row r="75" s="68" customFormat="true" ht="61.55" hidden="false" customHeight="true" outlineLevel="0" collapsed="false">
      <c r="A75" s="92" t="s">
        <v>285</v>
      </c>
      <c r="B75" s="154" t="s">
        <v>298</v>
      </c>
      <c r="C75" s="145" t="n">
        <v>46068</v>
      </c>
      <c r="D75" s="145" t="n">
        <v>46068</v>
      </c>
      <c r="E75" s="92" t="s">
        <v>226</v>
      </c>
      <c r="F75" s="92" t="s">
        <v>226</v>
      </c>
      <c r="G75" s="92"/>
      <c r="H75" s="92" t="s">
        <v>226</v>
      </c>
      <c r="I75" s="92" t="s">
        <v>226</v>
      </c>
      <c r="J75" s="92" t="s">
        <v>226</v>
      </c>
      <c r="K75" s="92" t="s">
        <v>226</v>
      </c>
      <c r="L75" s="111" t="s">
        <v>287</v>
      </c>
      <c r="M75" s="142"/>
    </row>
    <row r="76" s="68" customFormat="true" ht="51.75" hidden="false" customHeight="true" outlineLevel="0" collapsed="false">
      <c r="A76" s="92" t="s">
        <v>288</v>
      </c>
      <c r="B76" s="154" t="s">
        <v>289</v>
      </c>
      <c r="C76" s="145" t="n">
        <v>46174</v>
      </c>
      <c r="D76" s="145" t="n">
        <v>46174</v>
      </c>
      <c r="E76" s="92" t="s">
        <v>226</v>
      </c>
      <c r="F76" s="92" t="s">
        <v>226</v>
      </c>
      <c r="G76" s="92"/>
      <c r="H76" s="92" t="s">
        <v>226</v>
      </c>
      <c r="I76" s="92" t="s">
        <v>226</v>
      </c>
      <c r="J76" s="92" t="s">
        <v>226</v>
      </c>
      <c r="K76" s="92" t="s">
        <v>226</v>
      </c>
      <c r="L76" s="111" t="s">
        <v>290</v>
      </c>
      <c r="M76" s="142"/>
    </row>
    <row r="77" s="68" customFormat="true" ht="56.25" hidden="false" customHeight="true" outlineLevel="0" collapsed="false">
      <c r="A77" s="92" t="s">
        <v>291</v>
      </c>
      <c r="B77" s="154" t="s">
        <v>289</v>
      </c>
      <c r="C77" s="145" t="n">
        <v>46266</v>
      </c>
      <c r="D77" s="145" t="n">
        <v>46266</v>
      </c>
      <c r="E77" s="92" t="s">
        <v>226</v>
      </c>
      <c r="F77" s="92" t="s">
        <v>226</v>
      </c>
      <c r="G77" s="92"/>
      <c r="H77" s="92" t="s">
        <v>226</v>
      </c>
      <c r="I77" s="92" t="s">
        <v>226</v>
      </c>
      <c r="J77" s="92" t="s">
        <v>226</v>
      </c>
      <c r="K77" s="92" t="s">
        <v>226</v>
      </c>
      <c r="L77" s="111" t="s">
        <v>290</v>
      </c>
      <c r="M77" s="142"/>
    </row>
    <row r="78" s="68" customFormat="true" ht="51.75" hidden="false" customHeight="true" outlineLevel="0" collapsed="false">
      <c r="A78" s="92" t="s">
        <v>293</v>
      </c>
      <c r="B78" s="154" t="s">
        <v>289</v>
      </c>
      <c r="C78" s="145" t="n">
        <v>46327</v>
      </c>
      <c r="D78" s="145" t="n">
        <v>46327</v>
      </c>
      <c r="E78" s="92" t="s">
        <v>226</v>
      </c>
      <c r="F78" s="92" t="s">
        <v>226</v>
      </c>
      <c r="G78" s="92"/>
      <c r="H78" s="92" t="s">
        <v>226</v>
      </c>
      <c r="I78" s="92" t="s">
        <v>226</v>
      </c>
      <c r="J78" s="92" t="s">
        <v>226</v>
      </c>
      <c r="K78" s="92" t="s">
        <v>226</v>
      </c>
      <c r="L78" s="111" t="s">
        <v>290</v>
      </c>
      <c r="M78" s="142"/>
    </row>
    <row r="79" s="68" customFormat="true" ht="39" hidden="false" customHeight="true" outlineLevel="0" collapsed="false">
      <c r="A79" s="92" t="s">
        <v>294</v>
      </c>
      <c r="B79" s="144" t="s">
        <v>295</v>
      </c>
      <c r="C79" s="145" t="n">
        <v>46383</v>
      </c>
      <c r="D79" s="145" t="n">
        <v>46383</v>
      </c>
      <c r="E79" s="92" t="s">
        <v>226</v>
      </c>
      <c r="F79" s="92" t="s">
        <v>226</v>
      </c>
      <c r="G79" s="92"/>
      <c r="H79" s="92" t="s">
        <v>226</v>
      </c>
      <c r="I79" s="92" t="s">
        <v>226</v>
      </c>
      <c r="J79" s="92" t="s">
        <v>226</v>
      </c>
      <c r="K79" s="92" t="s">
        <v>226</v>
      </c>
      <c r="L79" s="111" t="s">
        <v>290</v>
      </c>
      <c r="M79" s="142"/>
    </row>
    <row r="80" s="68" customFormat="true" ht="37.3" hidden="false" customHeight="true" outlineLevel="0" collapsed="false">
      <c r="A80" s="14" t="s">
        <v>38</v>
      </c>
      <c r="B80" s="152" t="s">
        <v>299</v>
      </c>
      <c r="C80" s="14" t="n">
        <v>2024</v>
      </c>
      <c r="D80" s="14" t="n">
        <v>2024</v>
      </c>
      <c r="E80" s="92" t="s">
        <v>226</v>
      </c>
      <c r="F80" s="92" t="s">
        <v>226</v>
      </c>
      <c r="G80" s="92" t="s">
        <v>247</v>
      </c>
      <c r="H80" s="92"/>
      <c r="I80" s="14" t="s">
        <v>21</v>
      </c>
      <c r="J80" s="155" t="n">
        <v>29.7</v>
      </c>
      <c r="K80" s="99" t="n">
        <v>121337.5</v>
      </c>
      <c r="L80" s="70"/>
      <c r="M80" s="142"/>
    </row>
    <row r="81" s="68" customFormat="true" ht="51" hidden="false" customHeight="true" outlineLevel="0" collapsed="false">
      <c r="A81" s="92" t="s">
        <v>300</v>
      </c>
      <c r="B81" s="144" t="s">
        <v>230</v>
      </c>
      <c r="C81" s="145" t="n">
        <v>45285</v>
      </c>
      <c r="D81" s="145" t="n">
        <v>45337</v>
      </c>
      <c r="E81" s="92" t="s">
        <v>226</v>
      </c>
      <c r="F81" s="92" t="s">
        <v>226</v>
      </c>
      <c r="G81" s="92"/>
      <c r="H81" s="92" t="s">
        <v>226</v>
      </c>
      <c r="I81" s="92" t="s">
        <v>226</v>
      </c>
      <c r="J81" s="92" t="s">
        <v>226</v>
      </c>
      <c r="K81" s="92" t="s">
        <v>226</v>
      </c>
      <c r="L81" s="14" t="s">
        <v>231</v>
      </c>
      <c r="M81" s="142"/>
    </row>
    <row r="82" s="68" customFormat="true" ht="47.25" hidden="false" customHeight="true" outlineLevel="0" collapsed="false">
      <c r="A82" s="92" t="s">
        <v>301</v>
      </c>
      <c r="B82" s="32" t="s">
        <v>302</v>
      </c>
      <c r="C82" s="145" t="n">
        <v>45321</v>
      </c>
      <c r="D82" s="145" t="n">
        <v>45321</v>
      </c>
      <c r="E82" s="92" t="s">
        <v>226</v>
      </c>
      <c r="F82" s="92" t="s">
        <v>226</v>
      </c>
      <c r="G82" s="92"/>
      <c r="H82" s="92" t="s">
        <v>226</v>
      </c>
      <c r="I82" s="92" t="s">
        <v>226</v>
      </c>
      <c r="J82" s="92" t="s">
        <v>226</v>
      </c>
      <c r="K82" s="92" t="s">
        <v>226</v>
      </c>
      <c r="L82" s="14" t="s">
        <v>234</v>
      </c>
      <c r="M82" s="142"/>
    </row>
    <row r="83" s="68" customFormat="true" ht="55.5" hidden="false" customHeight="true" outlineLevel="0" collapsed="false">
      <c r="A83" s="92" t="s">
        <v>303</v>
      </c>
      <c r="B83" s="144" t="s">
        <v>236</v>
      </c>
      <c r="C83" s="146" t="n">
        <v>45413</v>
      </c>
      <c r="D83" s="146" t="n">
        <v>45646</v>
      </c>
      <c r="E83" s="92" t="s">
        <v>226</v>
      </c>
      <c r="F83" s="92" t="s">
        <v>226</v>
      </c>
      <c r="G83" s="92"/>
      <c r="H83" s="92" t="s">
        <v>226</v>
      </c>
      <c r="I83" s="92" t="s">
        <v>226</v>
      </c>
      <c r="J83" s="92" t="s">
        <v>226</v>
      </c>
      <c r="K83" s="92" t="s">
        <v>226</v>
      </c>
      <c r="L83" s="14" t="s">
        <v>237</v>
      </c>
      <c r="M83" s="142"/>
    </row>
    <row r="84" s="68" customFormat="true" ht="52.5" hidden="false" customHeight="true" outlineLevel="0" collapsed="false">
      <c r="A84" s="92" t="s">
        <v>304</v>
      </c>
      <c r="B84" s="144" t="s">
        <v>305</v>
      </c>
      <c r="C84" s="146" t="n">
        <v>45419</v>
      </c>
      <c r="D84" s="146" t="n">
        <v>45651</v>
      </c>
      <c r="E84" s="92" t="s">
        <v>226</v>
      </c>
      <c r="F84" s="92" t="s">
        <v>226</v>
      </c>
      <c r="G84" s="92"/>
      <c r="H84" s="92" t="s">
        <v>226</v>
      </c>
      <c r="I84" s="92" t="s">
        <v>226</v>
      </c>
      <c r="J84" s="92" t="s">
        <v>226</v>
      </c>
      <c r="K84" s="92" t="s">
        <v>226</v>
      </c>
      <c r="L84" s="14" t="s">
        <v>240</v>
      </c>
      <c r="M84" s="142"/>
    </row>
    <row r="85" s="68" customFormat="true" ht="29.25" hidden="false" customHeight="true" outlineLevel="0" collapsed="false">
      <c r="A85" s="92" t="s">
        <v>306</v>
      </c>
      <c r="B85" s="144" t="s">
        <v>244</v>
      </c>
      <c r="C85" s="146" t="n">
        <v>45651</v>
      </c>
      <c r="D85" s="146" t="n">
        <v>45651</v>
      </c>
      <c r="E85" s="92" t="s">
        <v>226</v>
      </c>
      <c r="F85" s="92" t="s">
        <v>226</v>
      </c>
      <c r="G85" s="92"/>
      <c r="H85" s="92" t="s">
        <v>226</v>
      </c>
      <c r="I85" s="92" t="s">
        <v>226</v>
      </c>
      <c r="J85" s="92" t="s">
        <v>226</v>
      </c>
      <c r="K85" s="92" t="s">
        <v>226</v>
      </c>
      <c r="L85" s="14"/>
      <c r="M85" s="142"/>
    </row>
    <row r="86" s="68" customFormat="true" ht="35.4" hidden="false" customHeight="true" outlineLevel="0" collapsed="false">
      <c r="A86" s="14" t="s">
        <v>38</v>
      </c>
      <c r="B86" s="156" t="s">
        <v>307</v>
      </c>
      <c r="C86" s="14" t="n">
        <v>2025</v>
      </c>
      <c r="D86" s="14" t="n">
        <v>2025</v>
      </c>
      <c r="E86" s="92"/>
      <c r="F86" s="92"/>
      <c r="G86" s="92"/>
      <c r="H86" s="92"/>
      <c r="I86" s="14" t="s">
        <v>21</v>
      </c>
      <c r="J86" s="153" t="n">
        <v>15.5</v>
      </c>
      <c r="K86" s="102" t="n">
        <v>71825</v>
      </c>
      <c r="L86" s="14"/>
      <c r="M86" s="142"/>
    </row>
    <row r="87" s="68" customFormat="true" ht="53.25" hidden="false" customHeight="true" outlineLevel="0" collapsed="false">
      <c r="A87" s="92" t="s">
        <v>300</v>
      </c>
      <c r="B87" s="144" t="s">
        <v>230</v>
      </c>
      <c r="C87" s="145" t="n">
        <v>45651</v>
      </c>
      <c r="D87" s="145" t="n">
        <v>45672</v>
      </c>
      <c r="E87" s="92" t="s">
        <v>226</v>
      </c>
      <c r="F87" s="92" t="s">
        <v>226</v>
      </c>
      <c r="G87" s="92"/>
      <c r="H87" s="92" t="s">
        <v>226</v>
      </c>
      <c r="I87" s="92" t="s">
        <v>226</v>
      </c>
      <c r="J87" s="92" t="s">
        <v>226</v>
      </c>
      <c r="K87" s="92" t="s">
        <v>226</v>
      </c>
      <c r="L87" s="14" t="s">
        <v>231</v>
      </c>
      <c r="M87" s="142"/>
    </row>
    <row r="88" s="68" customFormat="true" ht="51.75" hidden="false" customHeight="true" outlineLevel="0" collapsed="false">
      <c r="A88" s="92" t="s">
        <v>301</v>
      </c>
      <c r="B88" s="32" t="s">
        <v>308</v>
      </c>
      <c r="C88" s="145" t="n">
        <v>45687</v>
      </c>
      <c r="D88" s="145" t="n">
        <v>45687</v>
      </c>
      <c r="E88" s="92" t="s">
        <v>226</v>
      </c>
      <c r="F88" s="92" t="s">
        <v>226</v>
      </c>
      <c r="G88" s="92"/>
      <c r="H88" s="92" t="s">
        <v>226</v>
      </c>
      <c r="I88" s="92" t="s">
        <v>226</v>
      </c>
      <c r="J88" s="92" t="s">
        <v>226</v>
      </c>
      <c r="K88" s="92" t="s">
        <v>226</v>
      </c>
      <c r="L88" s="14" t="s">
        <v>234</v>
      </c>
      <c r="M88" s="142"/>
    </row>
    <row r="89" s="68" customFormat="true" ht="57" hidden="false" customHeight="true" outlineLevel="0" collapsed="false">
      <c r="A89" s="92" t="s">
        <v>303</v>
      </c>
      <c r="B89" s="144" t="s">
        <v>236</v>
      </c>
      <c r="C89" s="146" t="n">
        <v>45748</v>
      </c>
      <c r="D89" s="146" t="n">
        <v>46011</v>
      </c>
      <c r="E89" s="92" t="s">
        <v>226</v>
      </c>
      <c r="F89" s="92" t="s">
        <v>226</v>
      </c>
      <c r="G89" s="92"/>
      <c r="H89" s="92" t="s">
        <v>226</v>
      </c>
      <c r="I89" s="92" t="s">
        <v>226</v>
      </c>
      <c r="J89" s="92" t="s">
        <v>226</v>
      </c>
      <c r="K89" s="92" t="s">
        <v>226</v>
      </c>
      <c r="L89" s="14" t="s">
        <v>237</v>
      </c>
      <c r="M89" s="142"/>
    </row>
    <row r="90" s="68" customFormat="true" ht="59.25" hidden="false" customHeight="true" outlineLevel="0" collapsed="false">
      <c r="A90" s="92" t="s">
        <v>304</v>
      </c>
      <c r="B90" s="144" t="s">
        <v>243</v>
      </c>
      <c r="C90" s="146" t="n">
        <v>45754</v>
      </c>
      <c r="D90" s="146" t="n">
        <v>46016</v>
      </c>
      <c r="E90" s="92"/>
      <c r="F90" s="92"/>
      <c r="G90" s="92" t="s">
        <v>247</v>
      </c>
      <c r="H90" s="92" t="s">
        <v>226</v>
      </c>
      <c r="I90" s="92" t="s">
        <v>226</v>
      </c>
      <c r="J90" s="92" t="s">
        <v>226</v>
      </c>
      <c r="K90" s="92" t="s">
        <v>226</v>
      </c>
      <c r="L90" s="14" t="s">
        <v>240</v>
      </c>
      <c r="M90" s="142"/>
    </row>
    <row r="91" s="68" customFormat="true" ht="27.75" hidden="false" customHeight="true" outlineLevel="0" collapsed="false">
      <c r="A91" s="92" t="s">
        <v>306</v>
      </c>
      <c r="B91" s="144" t="s">
        <v>244</v>
      </c>
      <c r="C91" s="146" t="n">
        <v>46016</v>
      </c>
      <c r="D91" s="146" t="n">
        <v>46016</v>
      </c>
      <c r="E91" s="92"/>
      <c r="F91" s="92"/>
      <c r="G91" s="92"/>
      <c r="H91" s="92" t="s">
        <v>226</v>
      </c>
      <c r="I91" s="92" t="s">
        <v>226</v>
      </c>
      <c r="J91" s="92" t="s">
        <v>226</v>
      </c>
      <c r="K91" s="92" t="s">
        <v>226</v>
      </c>
      <c r="L91" s="14" t="s">
        <v>245</v>
      </c>
      <c r="M91" s="142"/>
    </row>
    <row r="92" s="68" customFormat="true" ht="45.7" hidden="false" customHeight="true" outlineLevel="0" collapsed="false">
      <c r="A92" s="14" t="s">
        <v>38</v>
      </c>
      <c r="B92" s="156" t="s">
        <v>309</v>
      </c>
      <c r="C92" s="14" t="n">
        <v>2026</v>
      </c>
      <c r="D92" s="14" t="n">
        <v>2026</v>
      </c>
      <c r="E92" s="92"/>
      <c r="F92" s="92"/>
      <c r="G92" s="92"/>
      <c r="H92" s="92"/>
      <c r="I92" s="14" t="s">
        <v>21</v>
      </c>
      <c r="J92" s="153" t="n">
        <v>8.5</v>
      </c>
      <c r="K92" s="102" t="n">
        <v>37000</v>
      </c>
      <c r="L92" s="111"/>
      <c r="M92" s="142"/>
    </row>
    <row r="93" s="68" customFormat="true" ht="50.25" hidden="false" customHeight="true" outlineLevel="0" collapsed="false">
      <c r="A93" s="92" t="s">
        <v>300</v>
      </c>
      <c r="B93" s="144" t="s">
        <v>230</v>
      </c>
      <c r="C93" s="145" t="n">
        <v>46016</v>
      </c>
      <c r="D93" s="145" t="n">
        <v>46037</v>
      </c>
      <c r="E93" s="92"/>
      <c r="F93" s="92"/>
      <c r="G93" s="92"/>
      <c r="H93" s="92" t="s">
        <v>226</v>
      </c>
      <c r="I93" s="92" t="s">
        <v>226</v>
      </c>
      <c r="J93" s="92" t="s">
        <v>226</v>
      </c>
      <c r="K93" s="92" t="s">
        <v>226</v>
      </c>
      <c r="L93" s="14" t="s">
        <v>231</v>
      </c>
      <c r="M93" s="142"/>
    </row>
    <row r="94" s="68" customFormat="true" ht="58.5" hidden="false" customHeight="true" outlineLevel="0" collapsed="false">
      <c r="A94" s="92" t="s">
        <v>301</v>
      </c>
      <c r="B94" s="32" t="s">
        <v>310</v>
      </c>
      <c r="C94" s="145" t="n">
        <v>46052</v>
      </c>
      <c r="D94" s="145" t="n">
        <v>46052</v>
      </c>
      <c r="E94" s="92"/>
      <c r="F94" s="92"/>
      <c r="G94" s="92"/>
      <c r="H94" s="92" t="s">
        <v>226</v>
      </c>
      <c r="I94" s="92" t="s">
        <v>226</v>
      </c>
      <c r="J94" s="92" t="s">
        <v>226</v>
      </c>
      <c r="K94" s="92" t="s">
        <v>226</v>
      </c>
      <c r="L94" s="14" t="s">
        <v>234</v>
      </c>
      <c r="M94" s="142"/>
    </row>
    <row r="95" s="68" customFormat="true" ht="42" hidden="false" customHeight="true" outlineLevel="0" collapsed="false">
      <c r="A95" s="92" t="s">
        <v>303</v>
      </c>
      <c r="B95" s="144" t="s">
        <v>236</v>
      </c>
      <c r="C95" s="146" t="n">
        <v>46113</v>
      </c>
      <c r="D95" s="146" t="n">
        <v>46376</v>
      </c>
      <c r="E95" s="92"/>
      <c r="F95" s="92"/>
      <c r="G95" s="92"/>
      <c r="H95" s="92" t="s">
        <v>226</v>
      </c>
      <c r="I95" s="92" t="s">
        <v>226</v>
      </c>
      <c r="J95" s="92" t="s">
        <v>226</v>
      </c>
      <c r="K95" s="92" t="s">
        <v>226</v>
      </c>
      <c r="L95" s="14" t="s">
        <v>237</v>
      </c>
      <c r="M95" s="142"/>
    </row>
    <row r="96" s="68" customFormat="true" ht="61.5" hidden="false" customHeight="true" outlineLevel="0" collapsed="false">
      <c r="A96" s="92" t="s">
        <v>304</v>
      </c>
      <c r="B96" s="144" t="s">
        <v>239</v>
      </c>
      <c r="C96" s="146" t="n">
        <v>46119</v>
      </c>
      <c r="D96" s="146" t="n">
        <v>46381</v>
      </c>
      <c r="E96" s="92"/>
      <c r="F96" s="92"/>
      <c r="G96" s="92"/>
      <c r="H96" s="92" t="s">
        <v>226</v>
      </c>
      <c r="I96" s="92" t="s">
        <v>226</v>
      </c>
      <c r="J96" s="92" t="s">
        <v>226</v>
      </c>
      <c r="K96" s="92" t="s">
        <v>226</v>
      </c>
      <c r="L96" s="14" t="s">
        <v>240</v>
      </c>
      <c r="M96" s="142"/>
    </row>
    <row r="97" s="68" customFormat="true" ht="31.5" hidden="false" customHeight="true" outlineLevel="0" collapsed="false">
      <c r="A97" s="92" t="s">
        <v>306</v>
      </c>
      <c r="B97" s="144" t="s">
        <v>244</v>
      </c>
      <c r="C97" s="146" t="n">
        <v>46381</v>
      </c>
      <c r="D97" s="146" t="n">
        <v>46381</v>
      </c>
      <c r="E97" s="92"/>
      <c r="F97" s="92"/>
      <c r="G97" s="92"/>
      <c r="H97" s="92" t="s">
        <v>226</v>
      </c>
      <c r="I97" s="92" t="s">
        <v>226</v>
      </c>
      <c r="J97" s="92" t="s">
        <v>226</v>
      </c>
      <c r="K97" s="92" t="s">
        <v>226</v>
      </c>
      <c r="L97" s="14" t="s">
        <v>245</v>
      </c>
      <c r="M97" s="142"/>
    </row>
    <row r="98" s="162" customFormat="true" ht="45.7" hidden="false" customHeight="true" outlineLevel="0" collapsed="false">
      <c r="A98" s="92" t="s">
        <v>38</v>
      </c>
      <c r="B98" s="156" t="s">
        <v>311</v>
      </c>
      <c r="C98" s="157" t="n">
        <v>2027</v>
      </c>
      <c r="D98" s="157" t="n">
        <v>2027</v>
      </c>
      <c r="E98" s="158"/>
      <c r="F98" s="158"/>
      <c r="G98" s="92"/>
      <c r="H98" s="158"/>
      <c r="I98" s="157" t="s">
        <v>21</v>
      </c>
      <c r="J98" s="159" t="n">
        <v>11.1</v>
      </c>
      <c r="K98" s="160" t="n">
        <v>59000</v>
      </c>
      <c r="L98" s="157"/>
      <c r="M98" s="161"/>
    </row>
    <row r="99" s="68" customFormat="true" ht="55.95" hidden="false" customHeight="true" outlineLevel="0" collapsed="false">
      <c r="A99" s="92" t="s">
        <v>300</v>
      </c>
      <c r="B99" s="144" t="s">
        <v>230</v>
      </c>
      <c r="C99" s="145" t="n">
        <v>46746</v>
      </c>
      <c r="D99" s="145" t="n">
        <v>46402</v>
      </c>
      <c r="E99" s="92"/>
      <c r="F99" s="92"/>
      <c r="G99" s="92"/>
      <c r="H99" s="92" t="s">
        <v>226</v>
      </c>
      <c r="I99" s="92" t="s">
        <v>226</v>
      </c>
      <c r="J99" s="92" t="s">
        <v>226</v>
      </c>
      <c r="K99" s="92" t="s">
        <v>226</v>
      </c>
      <c r="L99" s="14" t="s">
        <v>231</v>
      </c>
      <c r="M99" s="142"/>
    </row>
    <row r="100" s="68" customFormat="true" ht="57" hidden="false" customHeight="true" outlineLevel="0" collapsed="false">
      <c r="A100" s="92" t="s">
        <v>301</v>
      </c>
      <c r="B100" s="32" t="s">
        <v>280</v>
      </c>
      <c r="C100" s="145" t="n">
        <v>46417</v>
      </c>
      <c r="D100" s="145" t="n">
        <v>46417</v>
      </c>
      <c r="E100" s="92"/>
      <c r="F100" s="92"/>
      <c r="G100" s="92"/>
      <c r="H100" s="92" t="s">
        <v>226</v>
      </c>
      <c r="I100" s="92" t="s">
        <v>226</v>
      </c>
      <c r="J100" s="92" t="s">
        <v>226</v>
      </c>
      <c r="K100" s="92" t="s">
        <v>226</v>
      </c>
      <c r="L100" s="14" t="s">
        <v>234</v>
      </c>
      <c r="M100" s="142"/>
    </row>
    <row r="101" s="68" customFormat="true" ht="43.5" hidden="false" customHeight="true" outlineLevel="0" collapsed="false">
      <c r="A101" s="92" t="s">
        <v>303</v>
      </c>
      <c r="B101" s="144" t="s">
        <v>236</v>
      </c>
      <c r="C101" s="146" t="n">
        <v>46478</v>
      </c>
      <c r="D101" s="146" t="n">
        <v>46741</v>
      </c>
      <c r="E101" s="92"/>
      <c r="F101" s="92"/>
      <c r="G101" s="92"/>
      <c r="H101" s="92" t="s">
        <v>226</v>
      </c>
      <c r="I101" s="92" t="s">
        <v>226</v>
      </c>
      <c r="J101" s="92" t="s">
        <v>226</v>
      </c>
      <c r="K101" s="92" t="s">
        <v>226</v>
      </c>
      <c r="L101" s="14" t="s">
        <v>237</v>
      </c>
      <c r="M101" s="142"/>
    </row>
    <row r="102" s="68" customFormat="true" ht="54" hidden="false" customHeight="true" outlineLevel="0" collapsed="false">
      <c r="A102" s="92" t="s">
        <v>304</v>
      </c>
      <c r="B102" s="144" t="s">
        <v>243</v>
      </c>
      <c r="C102" s="146" t="n">
        <v>46484</v>
      </c>
      <c r="D102" s="146" t="n">
        <v>46746</v>
      </c>
      <c r="E102" s="92"/>
      <c r="F102" s="92"/>
      <c r="G102" s="92"/>
      <c r="H102" s="92" t="s">
        <v>226</v>
      </c>
      <c r="I102" s="92" t="s">
        <v>226</v>
      </c>
      <c r="J102" s="92" t="s">
        <v>226</v>
      </c>
      <c r="K102" s="92" t="s">
        <v>226</v>
      </c>
      <c r="L102" s="14" t="s">
        <v>240</v>
      </c>
      <c r="M102" s="142"/>
    </row>
    <row r="103" s="68" customFormat="true" ht="37.5" hidden="false" customHeight="true" outlineLevel="0" collapsed="false">
      <c r="A103" s="92" t="s">
        <v>306</v>
      </c>
      <c r="B103" s="144" t="s">
        <v>244</v>
      </c>
      <c r="C103" s="146" t="n">
        <v>46746</v>
      </c>
      <c r="D103" s="146" t="n">
        <v>46746</v>
      </c>
      <c r="E103" s="92"/>
      <c r="F103" s="92"/>
      <c r="G103" s="92"/>
      <c r="H103" s="92" t="s">
        <v>226</v>
      </c>
      <c r="I103" s="92" t="s">
        <v>226</v>
      </c>
      <c r="J103" s="92" t="s">
        <v>226</v>
      </c>
      <c r="K103" s="92" t="s">
        <v>226</v>
      </c>
      <c r="L103" s="14" t="s">
        <v>245</v>
      </c>
      <c r="M103" s="142"/>
    </row>
    <row r="104" s="68" customFormat="true" ht="36.75" hidden="false" customHeight="true" outlineLevel="0" collapsed="false">
      <c r="A104" s="14" t="s">
        <v>40</v>
      </c>
      <c r="B104" s="69" t="s">
        <v>312</v>
      </c>
      <c r="C104" s="14" t="n">
        <v>2024</v>
      </c>
      <c r="D104" s="14" t="n">
        <v>2024</v>
      </c>
      <c r="E104" s="92"/>
      <c r="F104" s="92"/>
      <c r="G104" s="92"/>
      <c r="H104" s="92"/>
      <c r="I104" s="92" t="s">
        <v>134</v>
      </c>
      <c r="J104" s="92" t="n">
        <v>5</v>
      </c>
      <c r="K104" s="102" t="n">
        <v>63601.2</v>
      </c>
      <c r="L104" s="70"/>
      <c r="M104" s="142"/>
    </row>
    <row r="105" s="68" customFormat="true" ht="50.25" hidden="false" customHeight="true" outlineLevel="0" collapsed="false">
      <c r="A105" s="92" t="s">
        <v>313</v>
      </c>
      <c r="B105" s="144" t="s">
        <v>230</v>
      </c>
      <c r="C105" s="163" t="n">
        <v>45366</v>
      </c>
      <c r="D105" s="163" t="n">
        <v>45616</v>
      </c>
      <c r="E105" s="92"/>
      <c r="F105" s="92"/>
      <c r="G105" s="92"/>
      <c r="H105" s="92" t="s">
        <v>226</v>
      </c>
      <c r="I105" s="92" t="s">
        <v>226</v>
      </c>
      <c r="J105" s="92" t="s">
        <v>226</v>
      </c>
      <c r="K105" s="92" t="s">
        <v>226</v>
      </c>
      <c r="L105" s="14" t="s">
        <v>231</v>
      </c>
      <c r="M105" s="142"/>
    </row>
    <row r="106" s="68" customFormat="true" ht="49.5" hidden="false" customHeight="true" outlineLevel="0" collapsed="false">
      <c r="A106" s="92" t="s">
        <v>314</v>
      </c>
      <c r="B106" s="32" t="s">
        <v>315</v>
      </c>
      <c r="C106" s="163" t="n">
        <v>45383</v>
      </c>
      <c r="D106" s="163" t="n">
        <v>45646</v>
      </c>
      <c r="E106" s="92"/>
      <c r="F106" s="92"/>
      <c r="G106" s="92"/>
      <c r="H106" s="92" t="s">
        <v>226</v>
      </c>
      <c r="I106" s="92" t="s">
        <v>226</v>
      </c>
      <c r="J106" s="92" t="s">
        <v>226</v>
      </c>
      <c r="K106" s="92" t="s">
        <v>226</v>
      </c>
      <c r="L106" s="14" t="s">
        <v>234</v>
      </c>
      <c r="M106" s="142"/>
    </row>
    <row r="107" s="68" customFormat="true" ht="46.5" hidden="false" customHeight="true" outlineLevel="0" collapsed="false">
      <c r="A107" s="92" t="s">
        <v>316</v>
      </c>
      <c r="B107" s="144" t="s">
        <v>236</v>
      </c>
      <c r="C107" s="145" t="n">
        <v>45342</v>
      </c>
      <c r="D107" s="146" t="n">
        <v>45646</v>
      </c>
      <c r="E107" s="92" t="s">
        <v>226</v>
      </c>
      <c r="F107" s="92" t="s">
        <v>226</v>
      </c>
      <c r="G107" s="92"/>
      <c r="H107" s="92" t="s">
        <v>226</v>
      </c>
      <c r="I107" s="92" t="s">
        <v>226</v>
      </c>
      <c r="J107" s="92" t="s">
        <v>226</v>
      </c>
      <c r="K107" s="92" t="s">
        <v>226</v>
      </c>
      <c r="L107" s="111" t="s">
        <v>290</v>
      </c>
      <c r="M107" s="142"/>
    </row>
    <row r="108" s="68" customFormat="true" ht="55.5" hidden="false" customHeight="true" outlineLevel="0" collapsed="false">
      <c r="A108" s="92" t="s">
        <v>317</v>
      </c>
      <c r="B108" s="144" t="s">
        <v>243</v>
      </c>
      <c r="C108" s="145" t="n">
        <v>45347</v>
      </c>
      <c r="D108" s="146" t="n">
        <v>45651</v>
      </c>
      <c r="E108" s="92" t="s">
        <v>226</v>
      </c>
      <c r="F108" s="92" t="s">
        <v>226</v>
      </c>
      <c r="G108" s="92" t="s">
        <v>247</v>
      </c>
      <c r="H108" s="92" t="s">
        <v>226</v>
      </c>
      <c r="I108" s="92" t="s">
        <v>226</v>
      </c>
      <c r="J108" s="92" t="s">
        <v>226</v>
      </c>
      <c r="K108" s="92" t="s">
        <v>226</v>
      </c>
      <c r="L108" s="14" t="s">
        <v>240</v>
      </c>
      <c r="M108" s="142"/>
    </row>
    <row r="109" s="68" customFormat="true" ht="38.25" hidden="false" customHeight="true" outlineLevel="0" collapsed="false">
      <c r="A109" s="14" t="s">
        <v>40</v>
      </c>
      <c r="B109" s="127" t="s">
        <v>318</v>
      </c>
      <c r="C109" s="14" t="n">
        <v>2025</v>
      </c>
      <c r="D109" s="14" t="n">
        <v>2025</v>
      </c>
      <c r="E109" s="92"/>
      <c r="F109" s="92"/>
      <c r="G109" s="92"/>
      <c r="H109" s="92"/>
      <c r="I109" s="92" t="s">
        <v>134</v>
      </c>
      <c r="J109" s="92" t="n">
        <v>3</v>
      </c>
      <c r="K109" s="102" t="n">
        <v>205488.6</v>
      </c>
      <c r="L109" s="70"/>
      <c r="M109" s="142"/>
    </row>
    <row r="110" s="68" customFormat="true" ht="48" hidden="false" customHeight="true" outlineLevel="0" collapsed="false">
      <c r="A110" s="92" t="s">
        <v>313</v>
      </c>
      <c r="B110" s="144" t="s">
        <v>230</v>
      </c>
      <c r="C110" s="163" t="n">
        <v>45672</v>
      </c>
      <c r="D110" s="163" t="n">
        <v>45981</v>
      </c>
      <c r="E110" s="92"/>
      <c r="F110" s="92"/>
      <c r="G110" s="92"/>
      <c r="H110" s="92" t="s">
        <v>226</v>
      </c>
      <c r="I110" s="92" t="s">
        <v>226</v>
      </c>
      <c r="J110" s="92" t="s">
        <v>226</v>
      </c>
      <c r="K110" s="92" t="s">
        <v>226</v>
      </c>
      <c r="L110" s="14" t="s">
        <v>231</v>
      </c>
      <c r="M110" s="142"/>
    </row>
    <row r="111" s="68" customFormat="true" ht="47.25" hidden="false" customHeight="true" outlineLevel="0" collapsed="false">
      <c r="A111" s="92" t="s">
        <v>314</v>
      </c>
      <c r="B111" s="32" t="s">
        <v>319</v>
      </c>
      <c r="C111" s="163" t="n">
        <v>45689</v>
      </c>
      <c r="D111" s="163" t="n">
        <v>46011</v>
      </c>
      <c r="E111" s="92"/>
      <c r="F111" s="92"/>
      <c r="G111" s="92"/>
      <c r="H111" s="92" t="s">
        <v>226</v>
      </c>
      <c r="I111" s="92" t="s">
        <v>226</v>
      </c>
      <c r="J111" s="92" t="s">
        <v>226</v>
      </c>
      <c r="K111" s="92" t="s">
        <v>226</v>
      </c>
      <c r="L111" s="14" t="s">
        <v>234</v>
      </c>
      <c r="M111" s="142"/>
    </row>
    <row r="112" s="68" customFormat="true" ht="50.25" hidden="false" customHeight="true" outlineLevel="0" collapsed="false">
      <c r="A112" s="92" t="s">
        <v>316</v>
      </c>
      <c r="B112" s="144" t="s">
        <v>236</v>
      </c>
      <c r="C112" s="145" t="n">
        <v>45708</v>
      </c>
      <c r="D112" s="146" t="n">
        <v>46011</v>
      </c>
      <c r="E112" s="92" t="s">
        <v>226</v>
      </c>
      <c r="F112" s="92" t="s">
        <v>226</v>
      </c>
      <c r="G112" s="92"/>
      <c r="H112" s="92" t="s">
        <v>226</v>
      </c>
      <c r="I112" s="92" t="s">
        <v>226</v>
      </c>
      <c r="J112" s="92" t="s">
        <v>226</v>
      </c>
      <c r="K112" s="92" t="s">
        <v>226</v>
      </c>
      <c r="L112" s="111" t="s">
        <v>290</v>
      </c>
      <c r="M112" s="142"/>
    </row>
    <row r="113" s="68" customFormat="true" ht="51.75" hidden="false" customHeight="true" outlineLevel="0" collapsed="false">
      <c r="A113" s="92" t="s">
        <v>317</v>
      </c>
      <c r="B113" s="144" t="s">
        <v>305</v>
      </c>
      <c r="C113" s="145" t="n">
        <v>45713</v>
      </c>
      <c r="D113" s="146" t="n">
        <v>46016</v>
      </c>
      <c r="E113" s="92" t="s">
        <v>226</v>
      </c>
      <c r="F113" s="92" t="s">
        <v>226</v>
      </c>
      <c r="G113" s="92"/>
      <c r="H113" s="92" t="s">
        <v>226</v>
      </c>
      <c r="I113" s="92" t="s">
        <v>226</v>
      </c>
      <c r="J113" s="92" t="s">
        <v>226</v>
      </c>
      <c r="K113" s="92" t="s">
        <v>226</v>
      </c>
      <c r="L113" s="111" t="s">
        <v>240</v>
      </c>
      <c r="M113" s="142"/>
    </row>
    <row r="114" customFormat="false" ht="54" hidden="false" customHeight="true" outlineLevel="0" collapsed="false">
      <c r="A114" s="14" t="s">
        <v>40</v>
      </c>
      <c r="B114" s="127" t="s">
        <v>320</v>
      </c>
      <c r="C114" s="14" t="n">
        <v>2026</v>
      </c>
      <c r="D114" s="14" t="n">
        <v>2026</v>
      </c>
      <c r="E114" s="92"/>
      <c r="F114" s="92"/>
      <c r="G114" s="92"/>
      <c r="H114" s="92"/>
      <c r="I114" s="92" t="s">
        <v>134</v>
      </c>
      <c r="J114" s="92" t="n">
        <v>5</v>
      </c>
      <c r="K114" s="102" t="n">
        <v>28000</v>
      </c>
      <c r="L114" s="70"/>
      <c r="M114" s="142"/>
    </row>
    <row r="115" customFormat="false" ht="51.75" hidden="false" customHeight="true" outlineLevel="0" collapsed="false">
      <c r="A115" s="92" t="s">
        <v>313</v>
      </c>
      <c r="B115" s="144" t="s">
        <v>230</v>
      </c>
      <c r="C115" s="163" t="n">
        <v>46037</v>
      </c>
      <c r="D115" s="163" t="n">
        <v>46346</v>
      </c>
      <c r="E115" s="92"/>
      <c r="F115" s="92"/>
      <c r="G115" s="92"/>
      <c r="H115" s="92" t="s">
        <v>226</v>
      </c>
      <c r="I115" s="92" t="s">
        <v>226</v>
      </c>
      <c r="J115" s="92" t="s">
        <v>226</v>
      </c>
      <c r="K115" s="92" t="s">
        <v>226</v>
      </c>
      <c r="L115" s="14" t="s">
        <v>231</v>
      </c>
      <c r="M115" s="142"/>
    </row>
    <row r="116" customFormat="false" ht="51" hidden="false" customHeight="true" outlineLevel="0" collapsed="false">
      <c r="A116" s="92" t="s">
        <v>314</v>
      </c>
      <c r="B116" s="32" t="s">
        <v>280</v>
      </c>
      <c r="C116" s="163" t="n">
        <v>46054</v>
      </c>
      <c r="D116" s="163" t="n">
        <v>46376</v>
      </c>
      <c r="E116" s="92"/>
      <c r="F116" s="92"/>
      <c r="G116" s="92"/>
      <c r="H116" s="92" t="s">
        <v>226</v>
      </c>
      <c r="I116" s="92" t="s">
        <v>226</v>
      </c>
      <c r="J116" s="92" t="s">
        <v>226</v>
      </c>
      <c r="K116" s="92" t="s">
        <v>226</v>
      </c>
      <c r="L116" s="14" t="s">
        <v>234</v>
      </c>
      <c r="M116" s="142"/>
    </row>
    <row r="117" customFormat="false" ht="49.5" hidden="false" customHeight="true" outlineLevel="0" collapsed="false">
      <c r="A117" s="92" t="s">
        <v>316</v>
      </c>
      <c r="B117" s="144" t="s">
        <v>236</v>
      </c>
      <c r="C117" s="145" t="n">
        <v>46073</v>
      </c>
      <c r="D117" s="146" t="n">
        <v>46376</v>
      </c>
      <c r="E117" s="92" t="s">
        <v>226</v>
      </c>
      <c r="F117" s="92" t="s">
        <v>226</v>
      </c>
      <c r="G117" s="92"/>
      <c r="H117" s="92" t="s">
        <v>226</v>
      </c>
      <c r="I117" s="92" t="s">
        <v>226</v>
      </c>
      <c r="J117" s="92" t="s">
        <v>226</v>
      </c>
      <c r="K117" s="92" t="s">
        <v>226</v>
      </c>
      <c r="L117" s="111" t="s">
        <v>290</v>
      </c>
      <c r="M117" s="142"/>
    </row>
    <row r="118" customFormat="false" ht="57.75" hidden="false" customHeight="true" outlineLevel="0" collapsed="false">
      <c r="A118" s="92" t="s">
        <v>317</v>
      </c>
      <c r="B118" s="144" t="s">
        <v>243</v>
      </c>
      <c r="C118" s="145" t="n">
        <v>46078</v>
      </c>
      <c r="D118" s="146" t="n">
        <v>46381</v>
      </c>
      <c r="E118" s="92" t="s">
        <v>226</v>
      </c>
      <c r="F118" s="92" t="s">
        <v>226</v>
      </c>
      <c r="G118" s="92"/>
      <c r="H118" s="92" t="s">
        <v>226</v>
      </c>
      <c r="I118" s="92" t="s">
        <v>226</v>
      </c>
      <c r="J118" s="92" t="s">
        <v>226</v>
      </c>
      <c r="K118" s="92" t="s">
        <v>226</v>
      </c>
      <c r="L118" s="14" t="s">
        <v>240</v>
      </c>
      <c r="M118" s="142"/>
    </row>
    <row r="119" customFormat="false" ht="54" hidden="false" customHeight="true" outlineLevel="0" collapsed="false">
      <c r="A119" s="14" t="s">
        <v>40</v>
      </c>
      <c r="B119" s="127" t="s">
        <v>321</v>
      </c>
      <c r="C119" s="14" t="n">
        <v>2027</v>
      </c>
      <c r="D119" s="14" t="n">
        <v>2027</v>
      </c>
      <c r="E119" s="92"/>
      <c r="F119" s="92"/>
      <c r="G119" s="92"/>
      <c r="H119" s="92"/>
      <c r="I119" s="92" t="s">
        <v>134</v>
      </c>
      <c r="J119" s="92" t="n">
        <v>5</v>
      </c>
      <c r="K119" s="102" t="n">
        <v>100400</v>
      </c>
      <c r="L119" s="70"/>
      <c r="M119" s="164"/>
    </row>
    <row r="120" customFormat="false" ht="54.75" hidden="false" customHeight="true" outlineLevel="0" collapsed="false">
      <c r="A120" s="92" t="s">
        <v>313</v>
      </c>
      <c r="B120" s="144" t="s">
        <v>230</v>
      </c>
      <c r="C120" s="163" t="n">
        <v>46402</v>
      </c>
      <c r="D120" s="163" t="n">
        <v>46711</v>
      </c>
      <c r="E120" s="92"/>
      <c r="F120" s="92"/>
      <c r="G120" s="92"/>
      <c r="H120" s="92" t="s">
        <v>226</v>
      </c>
      <c r="I120" s="92" t="s">
        <v>226</v>
      </c>
      <c r="J120" s="92" t="s">
        <v>226</v>
      </c>
      <c r="K120" s="92" t="s">
        <v>226</v>
      </c>
      <c r="L120" s="14" t="s">
        <v>231</v>
      </c>
      <c r="M120" s="164"/>
    </row>
    <row r="121" customFormat="false" ht="63" hidden="false" customHeight="false" outlineLevel="0" collapsed="false">
      <c r="A121" s="92" t="s">
        <v>314</v>
      </c>
      <c r="B121" s="32" t="s">
        <v>310</v>
      </c>
      <c r="C121" s="163" t="n">
        <v>46419</v>
      </c>
      <c r="D121" s="163" t="n">
        <v>46741</v>
      </c>
      <c r="E121" s="92"/>
      <c r="F121" s="92"/>
      <c r="G121" s="92"/>
      <c r="H121" s="92" t="s">
        <v>226</v>
      </c>
      <c r="I121" s="92" t="s">
        <v>226</v>
      </c>
      <c r="J121" s="92" t="s">
        <v>226</v>
      </c>
      <c r="K121" s="92" t="s">
        <v>226</v>
      </c>
      <c r="L121" s="14" t="s">
        <v>234</v>
      </c>
      <c r="M121" s="164"/>
    </row>
    <row r="122" customFormat="false" ht="43.5" hidden="false" customHeight="true" outlineLevel="0" collapsed="false">
      <c r="A122" s="92" t="s">
        <v>316</v>
      </c>
      <c r="B122" s="144" t="s">
        <v>236</v>
      </c>
      <c r="C122" s="145" t="n">
        <v>46438</v>
      </c>
      <c r="D122" s="146" t="n">
        <v>46741</v>
      </c>
      <c r="E122" s="92" t="s">
        <v>226</v>
      </c>
      <c r="F122" s="92" t="s">
        <v>226</v>
      </c>
      <c r="G122" s="92"/>
      <c r="H122" s="92" t="s">
        <v>226</v>
      </c>
      <c r="I122" s="92" t="s">
        <v>226</v>
      </c>
      <c r="J122" s="92" t="s">
        <v>226</v>
      </c>
      <c r="K122" s="92" t="s">
        <v>226</v>
      </c>
      <c r="L122" s="111" t="s">
        <v>290</v>
      </c>
      <c r="M122" s="164"/>
    </row>
    <row r="123" customFormat="false" ht="53.25" hidden="false" customHeight="true" outlineLevel="0" collapsed="false">
      <c r="A123" s="92" t="s">
        <v>317</v>
      </c>
      <c r="B123" s="144" t="s">
        <v>239</v>
      </c>
      <c r="C123" s="145" t="n">
        <v>46443</v>
      </c>
      <c r="D123" s="146" t="n">
        <v>46746</v>
      </c>
      <c r="E123" s="92" t="s">
        <v>226</v>
      </c>
      <c r="F123" s="92" t="s">
        <v>226</v>
      </c>
      <c r="G123" s="92"/>
      <c r="H123" s="92" t="s">
        <v>226</v>
      </c>
      <c r="I123" s="92" t="s">
        <v>226</v>
      </c>
      <c r="J123" s="92" t="s">
        <v>226</v>
      </c>
      <c r="K123" s="92" t="s">
        <v>226</v>
      </c>
      <c r="L123" s="14" t="s">
        <v>240</v>
      </c>
      <c r="M123" s="165"/>
    </row>
  </sheetData>
  <mergeCells count="22">
    <mergeCell ref="H1:J1"/>
    <mergeCell ref="A2:M2"/>
    <mergeCell ref="A3:L3"/>
    <mergeCell ref="A5:A6"/>
    <mergeCell ref="B5:B6"/>
    <mergeCell ref="C5:D5"/>
    <mergeCell ref="E5:F5"/>
    <mergeCell ref="G5:G6"/>
    <mergeCell ref="H5:H6"/>
    <mergeCell ref="I5:J5"/>
    <mergeCell ref="K5:K6"/>
    <mergeCell ref="L5:L6"/>
    <mergeCell ref="M5:M6"/>
    <mergeCell ref="B8:M8"/>
    <mergeCell ref="G9:G21"/>
    <mergeCell ref="G39:G54"/>
    <mergeCell ref="G55:G61"/>
    <mergeCell ref="G62:G71"/>
    <mergeCell ref="G72:G79"/>
    <mergeCell ref="G80:G89"/>
    <mergeCell ref="G90:G107"/>
    <mergeCell ref="G108:G123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53" fitToWidth="1" fitToHeight="1" pageOrder="downThenOver" orientation="landscape" blackAndWhite="false" draft="false" cellComments="none" firstPageNumber="30" useFirstPageNumber="true" horizontalDpi="300" verticalDpi="300" copies="1"/>
  <headerFooter differentFirst="false" differentOddEven="false">
    <oddHeader>&amp;C&amp;P</oddHeader>
    <oddFooter/>
  </headerFooter>
  <rowBreaks count="1" manualBreakCount="1">
    <brk id="2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2023-03-30T13:12:42Z</dcterms:created>
  <dc:creator>Кондакова Анна Юрьевна</dc:creator>
  <dc:description/>
  <dc:language>ru-RU</dc:language>
  <cp:lastModifiedBy/>
  <cp:lastPrinted>2024-12-23T13:14:01Z</cp:lastPrinted>
  <dcterms:modified xsi:type="dcterms:W3CDTF">2024-12-23T13:18:05Z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