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-240" windowWidth="17505" windowHeight="12525"/>
  </bookViews>
  <sheets>
    <sheet name="14.04.24 без тоннеля" sheetId="15" r:id="rId1"/>
  </sheets>
  <definedNames>
    <definedName name="вяжущие" localSheetId="0">#REF!</definedName>
    <definedName name="вяжущие">#REF!</definedName>
    <definedName name="вяжущие_по" localSheetId="0">#REF!</definedName>
    <definedName name="вяжущие_по">#REF!</definedName>
    <definedName name="вяжущие_ср" localSheetId="0">#REF!</definedName>
    <definedName name="вяжущие_ср">#REF!</definedName>
    <definedName name="_xlnm.Print_Titles" localSheetId="0">'14.04.24 без тоннеля'!$6:$9</definedName>
    <definedName name="нов" localSheetId="0">#REF!</definedName>
    <definedName name="нов">#REF!</definedName>
    <definedName name="о" localSheetId="0">#REF!</definedName>
    <definedName name="о">#REF!</definedName>
    <definedName name="_xlnm.Print_Area" localSheetId="0">'14.04.24 без тоннеля'!$A$1:$AH$88</definedName>
    <definedName name="ооо" localSheetId="0">#REF!</definedName>
    <definedName name="ооо">#REF!</definedName>
    <definedName name="щебень" localSheetId="0">#REF!</definedName>
    <definedName name="щебень">#REF!</definedName>
    <definedName name="щебень_по" localSheetId="0">#REF!</definedName>
    <definedName name="щебень_по">#REF!</definedName>
    <definedName name="щебень_ср" localSheetId="0">#REF!</definedName>
    <definedName name="щебень_ср">#REF!</definedName>
  </definedNames>
  <calcPr calcId="124519"/>
</workbook>
</file>

<file path=xl/calcChain.xml><?xml version="1.0" encoding="utf-8"?>
<calcChain xmlns="http://schemas.openxmlformats.org/spreadsheetml/2006/main">
  <c r="G88" i="15"/>
  <c r="H88" s="1"/>
  <c r="F88"/>
  <c r="F86"/>
  <c r="E86"/>
  <c r="E61" s="1"/>
  <c r="H85"/>
  <c r="G85"/>
  <c r="F85"/>
  <c r="H83"/>
  <c r="G83"/>
  <c r="F83"/>
  <c r="G81"/>
  <c r="H81" s="1"/>
  <c r="F81"/>
  <c r="G79"/>
  <c r="H79" s="1"/>
  <c r="F79"/>
  <c r="L77"/>
  <c r="K77" s="1"/>
  <c r="J77"/>
  <c r="H76"/>
  <c r="G76"/>
  <c r="F76"/>
  <c r="G74"/>
  <c r="H74" s="1"/>
  <c r="F74"/>
  <c r="Q72"/>
  <c r="P72"/>
  <c r="O72"/>
  <c r="L70"/>
  <c r="K70"/>
  <c r="C70"/>
  <c r="J70" s="1"/>
  <c r="H69"/>
  <c r="G69"/>
  <c r="F69"/>
  <c r="L67"/>
  <c r="L61" s="1"/>
  <c r="K67"/>
  <c r="C67"/>
  <c r="J67" s="1"/>
  <c r="H66"/>
  <c r="G66"/>
  <c r="F66"/>
  <c r="G65"/>
  <c r="H65" s="1"/>
  <c r="F65"/>
  <c r="F61" s="1"/>
  <c r="P63"/>
  <c r="Q63" s="1"/>
  <c r="Q61" s="1"/>
  <c r="O63"/>
  <c r="O61" s="1"/>
  <c r="M61"/>
  <c r="C61"/>
  <c r="E59"/>
  <c r="AB59" s="1"/>
  <c r="AC59" s="1"/>
  <c r="C59"/>
  <c r="AA59" s="1"/>
  <c r="O58"/>
  <c r="E58"/>
  <c r="P58" s="1"/>
  <c r="Q58" s="1"/>
  <c r="AF56"/>
  <c r="AG56" s="1"/>
  <c r="AE56"/>
  <c r="O54"/>
  <c r="E54"/>
  <c r="P54" s="1"/>
  <c r="Q54" s="1"/>
  <c r="AG53"/>
  <c r="AF53"/>
  <c r="AE53"/>
  <c r="AC53"/>
  <c r="AC52"/>
  <c r="AB52"/>
  <c r="AA52"/>
  <c r="H51"/>
  <c r="G51"/>
  <c r="E51"/>
  <c r="AF48"/>
  <c r="AG48" s="1"/>
  <c r="AE48"/>
  <c r="AE12" s="1"/>
  <c r="J47"/>
  <c r="E47"/>
  <c r="K47" s="1"/>
  <c r="L47" s="1"/>
  <c r="O43"/>
  <c r="E43"/>
  <c r="U40"/>
  <c r="T40"/>
  <c r="S40"/>
  <c r="E40"/>
  <c r="AC37"/>
  <c r="AB37"/>
  <c r="AA37"/>
  <c r="Y37"/>
  <c r="Q35"/>
  <c r="P35"/>
  <c r="O35"/>
  <c r="AB33"/>
  <c r="AC33" s="1"/>
  <c r="AC12" s="1"/>
  <c r="AA33"/>
  <c r="AA12" s="1"/>
  <c r="E33"/>
  <c r="X31"/>
  <c r="Y31" s="1"/>
  <c r="W31"/>
  <c r="E31"/>
  <c r="T27"/>
  <c r="U27" s="1"/>
  <c r="W26"/>
  <c r="U26"/>
  <c r="E26"/>
  <c r="X26" s="1"/>
  <c r="Y26" s="1"/>
  <c r="T25"/>
  <c r="U25" s="1"/>
  <c r="U12" s="1"/>
  <c r="S25"/>
  <c r="S12" s="1"/>
  <c r="O24"/>
  <c r="E24"/>
  <c r="P24" s="1"/>
  <c r="U21"/>
  <c r="T21"/>
  <c r="S21"/>
  <c r="AG20"/>
  <c r="AG12" s="1"/>
  <c r="AF20"/>
  <c r="AF12" s="1"/>
  <c r="J19"/>
  <c r="H19"/>
  <c r="G19"/>
  <c r="E19"/>
  <c r="K19" s="1"/>
  <c r="Y17"/>
  <c r="X17"/>
  <c r="X12" s="1"/>
  <c r="W17"/>
  <c r="G16"/>
  <c r="H16" s="1"/>
  <c r="H12" s="1"/>
  <c r="F16"/>
  <c r="F12" s="1"/>
  <c r="AH12"/>
  <c r="AD12"/>
  <c r="Z12"/>
  <c r="V12"/>
  <c r="N12"/>
  <c r="M12"/>
  <c r="E12"/>
  <c r="D12"/>
  <c r="E14" l="1"/>
  <c r="Q24"/>
  <c r="Q12" s="1"/>
  <c r="P12"/>
  <c r="K61"/>
  <c r="Y12"/>
  <c r="H61"/>
  <c r="J61"/>
  <c r="L19"/>
  <c r="L12" s="1"/>
  <c r="K12"/>
  <c r="T12"/>
  <c r="C12"/>
  <c r="G12"/>
  <c r="AB12"/>
  <c r="P61"/>
  <c r="G86"/>
  <c r="H86" s="1"/>
  <c r="E13" l="1"/>
  <c r="G61"/>
</calcChain>
</file>

<file path=xl/comments1.xml><?xml version="1.0" encoding="utf-8"?>
<comments xmlns="http://schemas.openxmlformats.org/spreadsheetml/2006/main">
  <authors>
    <author>Шеховцова</author>
  </authors>
  <commentList>
    <comment ref="A28" authorId="0">
      <text>
        <r>
          <rPr>
            <b/>
            <sz val="8"/>
            <color indexed="81"/>
            <rFont val="Tahoma"/>
            <family val="2"/>
            <charset val="204"/>
          </rPr>
          <t>Шеховцова: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<sst xmlns="http://schemas.openxmlformats.org/spreadsheetml/2006/main" count="172" uniqueCount="111">
  <si>
    <t>№ п/п</t>
  </si>
  <si>
    <t>Наименование районов,                           городских округов, объектов</t>
  </si>
  <si>
    <t xml:space="preserve">ВСЕГО                                                                               </t>
  </si>
  <si>
    <t xml:space="preserve">2024 год                                                                                                                         Предварительные обьёмы финансирования </t>
  </si>
  <si>
    <t xml:space="preserve">2025 год                                                                                                                         Предварительные обьёмы финансирования </t>
  </si>
  <si>
    <t xml:space="preserve">2026 год                                                                                                                         Предварительные обьёмы финансирования </t>
  </si>
  <si>
    <t xml:space="preserve">2027 год                                                                                                                         Предварительные обьёмы финансирования </t>
  </si>
  <si>
    <t xml:space="preserve">2028 год                                                                                                                         Предварительные обьёмы финансирования </t>
  </si>
  <si>
    <t xml:space="preserve">2029 год                                                                                                                         Предварительные обьёмы финансирования </t>
  </si>
  <si>
    <t xml:space="preserve">2030 год                                                                                                                         Предварительные обьёмы финансирования </t>
  </si>
  <si>
    <t>Протяжен-ность</t>
  </si>
  <si>
    <t>Стоимость</t>
  </si>
  <si>
    <t>Протя-жен-ность</t>
  </si>
  <si>
    <t xml:space="preserve">Всего объём финансиро-вания </t>
  </si>
  <si>
    <t>В том числе</t>
  </si>
  <si>
    <t xml:space="preserve">В том числе </t>
  </si>
  <si>
    <t>км/п.м</t>
  </si>
  <si>
    <t>тыс. руб.</t>
  </si>
  <si>
    <t>областной бюджет</t>
  </si>
  <si>
    <t xml:space="preserve">федеральный бюджет </t>
  </si>
  <si>
    <t>Алексеевский городской округ</t>
  </si>
  <si>
    <t xml:space="preserve">Реконструкция мостового перехода через реку Черная Калитва на км 0+250 автодороги «Белгород - Новый Оскол - Советское» - Калитва - Николаевка </t>
  </si>
  <si>
    <t xml:space="preserve"> - / 13,75</t>
  </si>
  <si>
    <t>Реконструкция мостового перехода через                   реку Черная Калитва на км 0+140 автодороги  «Белгород - Новый Оскол - Советское» - Шапорево</t>
  </si>
  <si>
    <t>0,282 / 105,6</t>
  </si>
  <si>
    <t>Белгородский район</t>
  </si>
  <si>
    <t>Строительство велопешеходной дорожки вдоль автодороги Белгород - Новая Деревня,                                                     км 5+000 - км 12+400</t>
  </si>
  <si>
    <t>Город Белгород</t>
  </si>
  <si>
    <t>город Белгород</t>
  </si>
  <si>
    <t xml:space="preserve">Реконструкция подъездной дороги                                                  от ул. Красноармейская до микрорайона                                                                «Юго-Западный-2» в  г. Белгороде </t>
  </si>
  <si>
    <t>Строительство автомобильной дороги                               от мкр. Новый-2 до ул. Костюкова                                  в г. Белгороде</t>
  </si>
  <si>
    <t>Борисовский район</t>
  </si>
  <si>
    <t>Валуйский городской округ</t>
  </si>
  <si>
    <t>Строительство автомобильной дороги «Обход с. Солоти»</t>
  </si>
  <si>
    <t>Вейделевский район</t>
  </si>
  <si>
    <t>Строительство автодороги Белый Колодезь - Лозная в Вейделевском и Ровеньском районах</t>
  </si>
  <si>
    <t>Грайворонский городской округ</t>
  </si>
  <si>
    <t xml:space="preserve"> / 50,26</t>
  </si>
  <si>
    <t>Губкинский городской округ</t>
  </si>
  <si>
    <t>Ивнянский район</t>
  </si>
  <si>
    <t>Корочанский район</t>
  </si>
  <si>
    <t>Строительство автомобильной дороги «Обход с. Мазикино»</t>
  </si>
  <si>
    <t>Красногвардейский район</t>
  </si>
  <si>
    <t>Краснояружский район</t>
  </si>
  <si>
    <t>Строительство автодороги Колотиловка - Репяховка</t>
  </si>
  <si>
    <t>Прохоровский район</t>
  </si>
  <si>
    <t>Ракитянский район</t>
  </si>
  <si>
    <t>Ровеньский район</t>
  </si>
  <si>
    <t>0,430 / 24,72</t>
  </si>
  <si>
    <t>Старооскольский городской округ</t>
  </si>
  <si>
    <t>Чернянский район</t>
  </si>
  <si>
    <t>Строительство транспортной развязки                                          на км 48+675 автодороги Короча - Чернянка - Красное</t>
  </si>
  <si>
    <t>Строительство автодороги п. Чернянка -                   с. Волоконовка (II пусковой комплекс,                                         км 3+000 - км 19+500</t>
  </si>
  <si>
    <t xml:space="preserve">    </t>
  </si>
  <si>
    <t>Шебекинский городской округ</t>
  </si>
  <si>
    <t xml:space="preserve">Строительство автодороги между мкр. «Шебекинский машиностроительный завод» - ул. Ржевское Шоссе г. Шебекино                                         </t>
  </si>
  <si>
    <t xml:space="preserve">   </t>
  </si>
  <si>
    <t>Яковлевский городской округ</t>
  </si>
  <si>
    <t>Строительство автодороги между с. Казачье Прохоровского района и с. Верхний Ольшанец Яковлевского городского округа</t>
  </si>
  <si>
    <t xml:space="preserve">Строительство подъездной дороги                                                  к мусоросортировочному комплексу                                                         и полигону на территории Яковлевского городского округа </t>
  </si>
  <si>
    <t>федеральный бюджет  (ожидаемый)</t>
  </si>
  <si>
    <t>4,777 / 105,6</t>
  </si>
  <si>
    <t>ВСЕГО, в том числе</t>
  </si>
  <si>
    <t>средства областного бюджета</t>
  </si>
  <si>
    <t xml:space="preserve">Ведомственный проект «Увеличение  пропускной способности автомобильных дорог и обеспечение транспортной доступности населенных пунктов  и микрорайонов массовой жилищной застройки» </t>
  </si>
  <si>
    <t>км</t>
  </si>
  <si>
    <t>п.м</t>
  </si>
  <si>
    <t>Протяженность</t>
  </si>
  <si>
    <r>
      <t>субсидии из федерального бюджета</t>
    </r>
    <r>
      <rPr>
        <sz val="26"/>
        <rFont val="Times New Roman"/>
        <family val="1"/>
        <charset val="204"/>
      </rPr>
      <t xml:space="preserve"> (ожидаемые)</t>
    </r>
  </si>
  <si>
    <t>федеральный бюджет</t>
  </si>
  <si>
    <t xml:space="preserve">Перечень объектов </t>
  </si>
  <si>
    <t xml:space="preserve">Построено (реконструировано) автомобильных дорог </t>
  </si>
  <si>
    <t>I</t>
  </si>
  <si>
    <t xml:space="preserve">Построено сетей наружного освещения вдоль автодорог                                                                                       </t>
  </si>
  <si>
    <t>II.</t>
  </si>
  <si>
    <t>Белгород - Никольское - «Крым» - Ясные Зори - Архангельское, км 2+700 - 5+600 (Таврово)</t>
  </si>
  <si>
    <t>«Короча - Губкин - граница Курской области» - Ольховатка, км 0+400 - км 3+000 (Ольховатка)</t>
  </si>
  <si>
    <t>«Крым» - Ольховатка, км 9+100 - км 9+600 (Ольховатка)</t>
  </si>
  <si>
    <t>Бутово - Курская Дуга, км 4+100 - км 5+900 (Бутово)</t>
  </si>
  <si>
    <t xml:space="preserve"> </t>
  </si>
  <si>
    <t xml:space="preserve">Белгород - Никольское - «Крым» - Ясные Зори - Архангельское,                                                      км 12+400 - км 16+800                                                                             </t>
  </si>
  <si>
    <t>Реконструкция  газопровода - отвода на ГРС                                                        п. Чернянка Ду 300 мм в месте пересечения                                                                                         с проектируемой автомобильной дорогой                                                                         II категории «Старый Оскол - Новый Оскол»                                                            в Чернянском районе Белгородской области</t>
  </si>
  <si>
    <t>«Короча - Чернянка - Красное» - Короткое,                                       км 3+900 - км 7+100 (Короткое)</t>
  </si>
  <si>
    <t>«Короча - Чернянка - Красное» - Хитрово - Баклановка,   км 2+900 - км 4+300 (Баклановка)</t>
  </si>
  <si>
    <t>Федосеевка - Гидроузел,                                                                            км 0+000 - км 3+100 (Федосеевка)</t>
  </si>
  <si>
    <t>Реконструкция моста через р. Лозовая            на км 1+500 автомобильной дороги                         Головчино - Антоновка</t>
  </si>
  <si>
    <t xml:space="preserve">Строительство автодороги Волково - Копцево в Чернянском районе                                                               и Губкинском городском округе  </t>
  </si>
  <si>
    <t>Борисовка - Хотмыжск - Никитское - Русская Березовка, км 0+000 - км 6+300                                                  (п. Борисовка - с. Беленькое)</t>
  </si>
  <si>
    <t>«Крым» - Ивня - Ракитное, км 46+600 -              км 48+400 (Ракитное)</t>
  </si>
  <si>
    <t>Власов - Папушин, км 0+000 - км 2+800 (Власов, Папушин)</t>
  </si>
  <si>
    <t>Объездная поселка Чернянка, км 0+500 -                                 км 2+200 (Красный Остров)</t>
  </si>
  <si>
    <t>Строительство автомобильной дороги «Обход п. Ровеньки»</t>
  </si>
  <si>
    <t>строительства (реконструкции) автомобильных дорог и строительства сетей наружного освещения вдоль автодорог  на 2024 – 2030 годы</t>
  </si>
  <si>
    <t>Протя-женность</t>
  </si>
  <si>
    <t xml:space="preserve">      </t>
  </si>
  <si>
    <t xml:space="preserve">Реконструкция автомобильной дороги  «Спутник - улица Сумская  - улица Чичерина - Ротонда» (проспект Богдана Хмельницкого)     в Белгородском районе  </t>
  </si>
  <si>
    <t>Строительство обхода г. Губкин на участке                      км 61+900 - км 68+260 автодорог Короча - Губкин - граница Курской области</t>
  </si>
  <si>
    <t>ВСЕГО средств областного бюджета</t>
  </si>
  <si>
    <t>Реконструкция транспортной развязки                         на км 0+000 автодороги «Северо - Западный обход города Белгорода» со строительством съезда к ул.Магистральная в п. Северный                         (3-й этап)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</si>
  <si>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                                                                             и развитие транспортной системы и дорожной сети  Белгородской области»  </t>
  </si>
  <si>
    <t>Строительство транспортной развязки                                     на км 1+200 автомобильной дороги                                               ул. Красноармейская - мкр. Юго-Западный - 2  в г. Белгороде</t>
  </si>
  <si>
    <t>Строительство автодороги Северо-Восточный обход Белгорода -                                           ул. Магистральная в п. Северный</t>
  </si>
  <si>
    <r>
      <t xml:space="preserve">«Уразово - Борки - Новопетровка - Вериговка» - Кукуевка - Долгое,                                              км 4+100 - км 6+700; км 8+200 - км 8+800 </t>
    </r>
    <r>
      <rPr>
        <sz val="26"/>
        <color theme="1"/>
        <rFont val="Times New Roman"/>
        <family val="1"/>
        <charset val="204"/>
      </rPr>
      <t xml:space="preserve">                                            (Кукуевка, Долгое)</t>
    </r>
  </si>
  <si>
    <t xml:space="preserve">  </t>
  </si>
  <si>
    <t>Бессоновка - Солохи - Стригуны, км 12+400 - км 15+400; км 22+900 - км 23+800 (Новоалександровка, Стригуны)</t>
  </si>
  <si>
    <t>«Крым» - Верхопенье - Ивня»  - Новенькое - Богатое, км 1+900 км 5+700; км 11+800 -                                       км 12+800  (Новенькое, Богатое)</t>
  </si>
  <si>
    <t>Строительство автодорожного тоннеля                         по Свято - Троицкому бульвару на участке от проспекта Богдана Хмельницкого                                             до ул. 50-летия Белгородской области                                    в городе Белгороде</t>
  </si>
  <si>
    <t>6,152 /50,26</t>
  </si>
  <si>
    <t>0,613 / 24,72</t>
  </si>
  <si>
    <t>Реконструкция мостового перехода через реку Лозовая на км 0+900 автодороги Подъезд к селу Лозная в Ровеньском районе</t>
  </si>
  <si>
    <t>Бессоновка - Солохи - Стригуны, км 0+000 - км 0+500; км 2+800 - км 3+500; км 6+800 -                             км 12+400  (Бессоновка, Орловка, Солохи)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</si>
</sst>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.000"/>
    <numFmt numFmtId="167" formatCode="#,##0.000"/>
  </numFmts>
  <fonts count="23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32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20"/>
      <name val="Times New Roman"/>
      <family val="1"/>
      <charset val="204"/>
    </font>
    <font>
      <sz val="26"/>
      <name val="Times New Roman"/>
      <family val="1"/>
      <charset val="204"/>
    </font>
    <font>
      <i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12"/>
      <name val="Times New Roman"/>
      <family val="1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26"/>
      <color theme="0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26"/>
      <name val="Arial"/>
      <family val="2"/>
      <charset val="204"/>
    </font>
    <font>
      <sz val="26"/>
      <name val="Times New Roman"/>
      <family val="1"/>
    </font>
    <font>
      <sz val="2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5" fillId="0" borderId="0"/>
    <xf numFmtId="0" fontId="1" fillId="0" borderId="0"/>
    <xf numFmtId="0" fontId="1" fillId="0" borderId="0"/>
    <xf numFmtId="0" fontId="2" fillId="0" borderId="0"/>
  </cellStyleXfs>
  <cellXfs count="153">
    <xf numFmtId="0" fontId="0" fillId="0" borderId="0" xfId="0"/>
    <xf numFmtId="1" fontId="3" fillId="0" borderId="0" xfId="1" applyNumberFormat="1" applyFont="1" applyFill="1" applyAlignment="1">
      <alignment horizontal="center" vertical="justify" wrapText="1"/>
    </xf>
    <xf numFmtId="164" fontId="3" fillId="0" borderId="0" xfId="1" applyNumberFormat="1" applyFont="1" applyFill="1" applyAlignment="1">
      <alignment horizontal="center" vertical="justify" wrapText="1"/>
    </xf>
    <xf numFmtId="164" fontId="3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164" fontId="3" fillId="0" borderId="0" xfId="1" applyNumberFormat="1" applyFont="1" applyFill="1" applyAlignment="1">
      <alignment horizontal="left" vertical="center" wrapText="1"/>
    </xf>
    <xf numFmtId="164" fontId="3" fillId="0" borderId="0" xfId="1" applyNumberFormat="1" applyFont="1" applyFill="1" applyBorder="1" applyAlignment="1">
      <alignment horizontal="left" vertical="center" wrapText="1"/>
    </xf>
    <xf numFmtId="164" fontId="3" fillId="0" borderId="0" xfId="1" applyNumberFormat="1" applyFont="1" applyFill="1" applyBorder="1" applyAlignment="1">
      <alignment horizontal="center" vertical="center" wrapText="1"/>
    </xf>
    <xf numFmtId="1" fontId="7" fillId="0" borderId="11" xfId="1" applyNumberFormat="1" applyFont="1" applyFill="1" applyBorder="1" applyAlignment="1">
      <alignment horizontal="center" vertical="center" wrapText="1"/>
    </xf>
    <xf numFmtId="1" fontId="7" fillId="0" borderId="12" xfId="1" applyNumberFormat="1" applyFont="1" applyFill="1" applyBorder="1" applyAlignment="1">
      <alignment horizontal="center" vertical="center" wrapText="1"/>
    </xf>
    <xf numFmtId="1" fontId="7" fillId="0" borderId="13" xfId="1" applyNumberFormat="1" applyFont="1" applyFill="1" applyBorder="1" applyAlignment="1">
      <alignment horizontal="center" vertical="center" wrapText="1"/>
    </xf>
    <xf numFmtId="1" fontId="7" fillId="0" borderId="14" xfId="1" applyNumberFormat="1" applyFont="1" applyFill="1" applyBorder="1" applyAlignment="1">
      <alignment horizontal="center" vertical="center" wrapText="1"/>
    </xf>
    <xf numFmtId="164" fontId="8" fillId="0" borderId="17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Alignment="1">
      <alignment horizontal="center" vertical="center" wrapText="1"/>
    </xf>
    <xf numFmtId="0" fontId="8" fillId="0" borderId="7" xfId="0" applyFont="1" applyFill="1" applyBorder="1" applyAlignment="1">
      <alignment horizontal="left" vertical="top" wrapText="1"/>
    </xf>
    <xf numFmtId="164" fontId="8" fillId="0" borderId="16" xfId="1" applyNumberFormat="1" applyFont="1" applyFill="1" applyBorder="1" applyAlignment="1">
      <alignment horizontal="center" vertical="center" wrapText="1"/>
    </xf>
    <xf numFmtId="165" fontId="8" fillId="0" borderId="8" xfId="1" applyNumberFormat="1" applyFont="1" applyFill="1" applyBorder="1" applyAlignment="1">
      <alignment horizontal="center" vertical="center" wrapText="1"/>
    </xf>
    <xf numFmtId="165" fontId="4" fillId="0" borderId="7" xfId="1" applyNumberFormat="1" applyFont="1" applyFill="1" applyBorder="1" applyAlignment="1">
      <alignment horizontal="center" vertical="center" wrapText="1"/>
    </xf>
    <xf numFmtId="165" fontId="8" fillId="0" borderId="7" xfId="1" applyNumberFormat="1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164" fontId="8" fillId="0" borderId="7" xfId="1" applyNumberFormat="1" applyFont="1" applyFill="1" applyBorder="1" applyAlignment="1">
      <alignment horizontal="center" vertical="center" wrapText="1"/>
    </xf>
    <xf numFmtId="165" fontId="8" fillId="0" borderId="16" xfId="1" applyNumberFormat="1" applyFont="1" applyFill="1" applyBorder="1" applyAlignment="1">
      <alignment horizontal="center" vertical="center" wrapText="1"/>
    </xf>
    <xf numFmtId="165" fontId="4" fillId="0" borderId="16" xfId="1" applyNumberFormat="1" applyFont="1" applyFill="1" applyBorder="1" applyAlignment="1">
      <alignment horizontal="center" vertical="center" wrapText="1"/>
    </xf>
    <xf numFmtId="165" fontId="4" fillId="2" borderId="7" xfId="1" applyNumberFormat="1" applyFont="1" applyFill="1" applyBorder="1" applyAlignment="1">
      <alignment horizontal="center" vertical="center" wrapText="1"/>
    </xf>
    <xf numFmtId="164" fontId="8" fillId="0" borderId="8" xfId="1" applyNumberFormat="1" applyFont="1" applyFill="1" applyBorder="1" applyAlignment="1">
      <alignment horizontal="center" vertical="center" wrapText="1"/>
    </xf>
    <xf numFmtId="3" fontId="4" fillId="0" borderId="7" xfId="1" applyNumberFormat="1" applyFont="1" applyFill="1" applyBorder="1" applyAlignment="1">
      <alignment horizontal="center" vertical="center" wrapText="1"/>
    </xf>
    <xf numFmtId="3" fontId="4" fillId="0" borderId="16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3" fontId="8" fillId="0" borderId="8" xfId="1" applyNumberFormat="1" applyFont="1" applyFill="1" applyBorder="1" applyAlignment="1">
      <alignment horizontal="center" vertical="center" wrapText="1"/>
    </xf>
    <xf numFmtId="164" fontId="9" fillId="0" borderId="7" xfId="1" applyNumberFormat="1" applyFont="1" applyFill="1" applyBorder="1" applyAlignment="1">
      <alignment horizontal="center" vertical="center" wrapText="1"/>
    </xf>
    <xf numFmtId="164" fontId="9" fillId="0" borderId="9" xfId="1" applyNumberFormat="1" applyFont="1" applyFill="1" applyBorder="1" applyAlignment="1">
      <alignment horizontal="center" vertical="center" wrapText="1"/>
    </xf>
    <xf numFmtId="164" fontId="9" fillId="0" borderId="8" xfId="1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 vertical="center" wrapText="1"/>
    </xf>
    <xf numFmtId="3" fontId="8" fillId="0" borderId="7" xfId="1" applyNumberFormat="1" applyFont="1" applyFill="1" applyBorder="1" applyAlignment="1">
      <alignment horizontal="center" vertical="center" wrapText="1"/>
    </xf>
    <xf numFmtId="165" fontId="4" fillId="0" borderId="9" xfId="1" applyNumberFormat="1" applyFont="1" applyFill="1" applyBorder="1" applyAlignment="1">
      <alignment horizontal="center" vertical="center" wrapText="1"/>
    </xf>
    <xf numFmtId="164" fontId="8" fillId="0" borderId="9" xfId="1" applyNumberFormat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top" wrapText="1"/>
    </xf>
    <xf numFmtId="3" fontId="4" fillId="0" borderId="7" xfId="1" applyNumberFormat="1" applyFont="1" applyFill="1" applyBorder="1" applyAlignment="1">
      <alignment horizontal="center" vertical="center"/>
    </xf>
    <xf numFmtId="3" fontId="4" fillId="0" borderId="0" xfId="1" applyNumberFormat="1" applyFont="1" applyFill="1" applyBorder="1" applyAlignment="1">
      <alignment horizontal="center" vertical="center"/>
    </xf>
    <xf numFmtId="3" fontId="8" fillId="0" borderId="0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1" fontId="8" fillId="0" borderId="0" xfId="1" applyNumberFormat="1" applyFont="1" applyFill="1" applyBorder="1" applyAlignment="1">
      <alignment horizontal="center" vertical="justify"/>
    </xf>
    <xf numFmtId="0" fontId="8" fillId="0" borderId="0" xfId="0" applyFont="1" applyFill="1" applyBorder="1" applyAlignment="1">
      <alignment horizontal="left" vertical="top" wrapText="1"/>
    </xf>
    <xf numFmtId="165" fontId="8" fillId="0" borderId="0" xfId="1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center" vertical="center" wrapText="1"/>
    </xf>
    <xf numFmtId="3" fontId="4" fillId="0" borderId="9" xfId="1" applyNumberFormat="1" applyFont="1" applyFill="1" applyBorder="1" applyAlignment="1">
      <alignment horizontal="center" vertical="center" wrapText="1"/>
    </xf>
    <xf numFmtId="3" fontId="8" fillId="0" borderId="20" xfId="1" applyNumberFormat="1" applyFont="1" applyFill="1" applyBorder="1" applyAlignment="1">
      <alignment horizontal="center" vertical="center" wrapText="1"/>
    </xf>
    <xf numFmtId="165" fontId="8" fillId="0" borderId="9" xfId="1" applyNumberFormat="1" applyFont="1" applyFill="1" applyBorder="1" applyAlignment="1">
      <alignment horizontal="center" vertical="center" wrapText="1"/>
    </xf>
    <xf numFmtId="164" fontId="8" fillId="0" borderId="22" xfId="1" applyNumberFormat="1" applyFont="1" applyFill="1" applyBorder="1" applyAlignment="1">
      <alignment horizontal="center" vertical="center" wrapText="1"/>
    </xf>
    <xf numFmtId="165" fontId="8" fillId="0" borderId="23" xfId="1" applyNumberFormat="1" applyFont="1" applyFill="1" applyBorder="1" applyAlignment="1">
      <alignment horizontal="center" vertical="center" wrapText="1"/>
    </xf>
    <xf numFmtId="165" fontId="4" fillId="0" borderId="22" xfId="1" applyNumberFormat="1" applyFont="1" applyFill="1" applyBorder="1" applyAlignment="1">
      <alignment horizontal="center" vertical="center" wrapText="1"/>
    </xf>
    <xf numFmtId="165" fontId="8" fillId="0" borderId="22" xfId="1" applyNumberFormat="1" applyFont="1" applyFill="1" applyBorder="1" applyAlignment="1">
      <alignment horizontal="center" vertical="center" wrapText="1"/>
    </xf>
    <xf numFmtId="164" fontId="8" fillId="0" borderId="23" xfId="1" applyNumberFormat="1" applyFont="1" applyFill="1" applyBorder="1" applyAlignment="1">
      <alignment horizontal="center" vertical="center" wrapText="1"/>
    </xf>
    <xf numFmtId="3" fontId="8" fillId="0" borderId="22" xfId="1" applyNumberFormat="1" applyFont="1" applyFill="1" applyBorder="1" applyAlignment="1">
      <alignment horizontal="center" vertical="center" wrapText="1"/>
    </xf>
    <xf numFmtId="164" fontId="12" fillId="0" borderId="0" xfId="1" applyNumberFormat="1" applyFont="1" applyFill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center" vertical="justify" wrapText="1"/>
    </xf>
    <xf numFmtId="164" fontId="4" fillId="0" borderId="10" xfId="1" applyNumberFormat="1" applyFont="1" applyFill="1" applyBorder="1" applyAlignment="1">
      <alignment horizontal="center"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3" fontId="8" fillId="0" borderId="10" xfId="1" applyNumberFormat="1" applyFont="1" applyFill="1" applyBorder="1" applyAlignment="1">
      <alignment horizontal="center" vertical="center" wrapText="1"/>
    </xf>
    <xf numFmtId="164" fontId="8" fillId="0" borderId="26" xfId="1" applyNumberFormat="1" applyFont="1" applyFill="1" applyBorder="1" applyAlignment="1">
      <alignment horizontal="center" vertical="center" wrapText="1"/>
    </xf>
    <xf numFmtId="166" fontId="8" fillId="0" borderId="9" xfId="1" applyNumberFormat="1" applyFont="1" applyFill="1" applyBorder="1" applyAlignment="1">
      <alignment horizontal="center" vertical="center" wrapText="1"/>
    </xf>
    <xf numFmtId="166" fontId="8" fillId="0" borderId="24" xfId="1" applyNumberFormat="1" applyFont="1" applyFill="1" applyBorder="1" applyAlignment="1">
      <alignment horizontal="center" vertical="center" wrapText="1"/>
    </xf>
    <xf numFmtId="167" fontId="4" fillId="0" borderId="7" xfId="1" applyNumberFormat="1" applyFont="1" applyFill="1" applyBorder="1" applyAlignment="1">
      <alignment horizontal="center" vertical="center" wrapText="1"/>
    </xf>
    <xf numFmtId="164" fontId="8" fillId="0" borderId="14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4" fillId="0" borderId="7" xfId="1" applyNumberFormat="1" applyFont="1" applyFill="1" applyBorder="1" applyAlignment="1">
      <alignment horizontal="left" vertical="center" wrapText="1"/>
    </xf>
    <xf numFmtId="164" fontId="17" fillId="0" borderId="16" xfId="1" applyNumberFormat="1" applyFont="1" applyFill="1" applyBorder="1" applyAlignment="1">
      <alignment horizontal="center" vertical="center" wrapText="1"/>
    </xf>
    <xf numFmtId="164" fontId="17" fillId="0" borderId="8" xfId="1" applyNumberFormat="1" applyFont="1" applyFill="1" applyBorder="1" applyAlignment="1">
      <alignment horizontal="center" vertical="center" wrapText="1"/>
    </xf>
    <xf numFmtId="165" fontId="8" fillId="0" borderId="20" xfId="1" applyNumberFormat="1" applyFont="1" applyFill="1" applyBorder="1" applyAlignment="1">
      <alignment horizontal="center" vertical="center" wrapText="1"/>
    </xf>
    <xf numFmtId="2" fontId="8" fillId="0" borderId="7" xfId="1" applyNumberFormat="1" applyFont="1" applyFill="1" applyBorder="1" applyAlignment="1">
      <alignment horizontal="center" vertical="center" wrapText="1"/>
    </xf>
    <xf numFmtId="1" fontId="7" fillId="0" borderId="27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7" fillId="0" borderId="10" xfId="1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164" fontId="11" fillId="0" borderId="7" xfId="1" applyNumberFormat="1" applyFont="1" applyFill="1" applyBorder="1" applyAlignment="1">
      <alignment horizontal="center" vertical="center" wrapText="1"/>
    </xf>
    <xf numFmtId="165" fontId="10" fillId="0" borderId="7" xfId="1" applyNumberFormat="1" applyFont="1" applyFill="1" applyBorder="1" applyAlignment="1">
      <alignment horizontal="center" vertical="center" wrapText="1"/>
    </xf>
    <xf numFmtId="1" fontId="18" fillId="0" borderId="28" xfId="1" applyNumberFormat="1" applyFont="1" applyFill="1" applyBorder="1" applyAlignment="1">
      <alignment horizontal="center" vertical="center" wrapText="1"/>
    </xf>
    <xf numFmtId="165" fontId="4" fillId="0" borderId="10" xfId="1" applyNumberFormat="1" applyFont="1" applyFill="1" applyBorder="1" applyAlignment="1">
      <alignment horizontal="center" vertical="center" wrapText="1"/>
    </xf>
    <xf numFmtId="165" fontId="10" fillId="0" borderId="10" xfId="1" applyNumberFormat="1" applyFont="1" applyFill="1" applyBorder="1" applyAlignment="1">
      <alignment horizontal="center" vertical="center" wrapText="1"/>
    </xf>
    <xf numFmtId="164" fontId="11" fillId="0" borderId="10" xfId="1" applyNumberFormat="1" applyFont="1" applyFill="1" applyBorder="1" applyAlignment="1">
      <alignment horizontal="center" vertical="center" wrapText="1"/>
    </xf>
    <xf numFmtId="164" fontId="11" fillId="0" borderId="14" xfId="1" applyNumberFormat="1" applyFont="1" applyFill="1" applyBorder="1" applyAlignment="1">
      <alignment horizontal="center" vertical="center" wrapText="1"/>
    </xf>
    <xf numFmtId="164" fontId="11" fillId="0" borderId="27" xfId="1" applyNumberFormat="1" applyFont="1" applyFill="1" applyBorder="1" applyAlignment="1">
      <alignment horizontal="center" vertical="center" wrapText="1"/>
    </xf>
    <xf numFmtId="1" fontId="8" fillId="0" borderId="6" xfId="1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left" vertical="center" wrapText="1"/>
    </xf>
    <xf numFmtId="1" fontId="8" fillId="0" borderId="21" xfId="1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1" fontId="8" fillId="0" borderId="19" xfId="1" applyNumberFormat="1" applyFont="1" applyFill="1" applyBorder="1" applyAlignment="1">
      <alignment horizontal="center" vertical="center"/>
    </xf>
    <xf numFmtId="1" fontId="8" fillId="0" borderId="15" xfId="1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/>
    </xf>
    <xf numFmtId="165" fontId="20" fillId="0" borderId="7" xfId="0" applyNumberFormat="1" applyFont="1" applyFill="1" applyBorder="1" applyAlignment="1">
      <alignment vertical="center"/>
    </xf>
    <xf numFmtId="0" fontId="20" fillId="0" borderId="7" xfId="0" applyFont="1" applyFill="1" applyBorder="1" applyAlignment="1">
      <alignment vertical="center"/>
    </xf>
    <xf numFmtId="164" fontId="21" fillId="0" borderId="7" xfId="1" applyNumberFormat="1" applyFont="1" applyFill="1" applyBorder="1" applyAlignment="1">
      <alignment horizontal="center" vertical="center" wrapText="1"/>
    </xf>
    <xf numFmtId="165" fontId="4" fillId="0" borderId="20" xfId="1" applyNumberFormat="1" applyFont="1" applyFill="1" applyBorder="1" applyAlignment="1">
      <alignment horizontal="center" vertical="center" wrapText="1"/>
    </xf>
    <xf numFmtId="165" fontId="8" fillId="0" borderId="10" xfId="1" applyNumberFormat="1" applyFont="1" applyFill="1" applyBorder="1" applyAlignment="1">
      <alignment horizontal="center" vertical="center" wrapText="1"/>
    </xf>
    <xf numFmtId="1" fontId="8" fillId="0" borderId="25" xfId="1" applyNumberFormat="1" applyFont="1" applyFill="1" applyBorder="1" applyAlignment="1">
      <alignment horizontal="center" vertical="center"/>
    </xf>
    <xf numFmtId="164" fontId="8" fillId="0" borderId="32" xfId="1" applyNumberFormat="1" applyFont="1" applyFill="1" applyBorder="1" applyAlignment="1">
      <alignment horizontal="center" vertical="center" wrapText="1"/>
    </xf>
    <xf numFmtId="165" fontId="8" fillId="0" borderId="14" xfId="1" applyNumberFormat="1" applyFont="1" applyFill="1" applyBorder="1" applyAlignment="1">
      <alignment horizontal="center" vertical="center" wrapText="1"/>
    </xf>
    <xf numFmtId="165" fontId="4" fillId="0" borderId="14" xfId="1" applyNumberFormat="1" applyFont="1" applyFill="1" applyBorder="1" applyAlignment="1">
      <alignment horizontal="center" vertical="center" wrapText="1"/>
    </xf>
    <xf numFmtId="167" fontId="8" fillId="0" borderId="20" xfId="1" applyNumberFormat="1" applyFont="1" applyFill="1" applyBorder="1" applyAlignment="1">
      <alignment horizontal="center" vertical="center" wrapText="1"/>
    </xf>
    <xf numFmtId="167" fontId="8" fillId="0" borderId="23" xfId="1" applyNumberFormat="1" applyFont="1" applyFill="1" applyBorder="1" applyAlignment="1">
      <alignment horizontal="center" vertical="center" wrapText="1"/>
    </xf>
    <xf numFmtId="165" fontId="21" fillId="0" borderId="7" xfId="1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center" wrapText="1"/>
    </xf>
    <xf numFmtId="166" fontId="4" fillId="0" borderId="9" xfId="1" applyNumberFormat="1" applyFont="1" applyFill="1" applyBorder="1" applyAlignment="1">
      <alignment horizontal="center" vertical="center" wrapText="1"/>
    </xf>
    <xf numFmtId="166" fontId="4" fillId="0" borderId="7" xfId="1" applyNumberFormat="1" applyFont="1" applyFill="1" applyBorder="1" applyAlignment="1">
      <alignment horizontal="center" vertical="center" wrapText="1"/>
    </xf>
    <xf numFmtId="166" fontId="8" fillId="0" borderId="8" xfId="1" applyNumberFormat="1" applyFont="1" applyFill="1" applyBorder="1" applyAlignment="1">
      <alignment horizontal="center" vertical="center" wrapText="1"/>
    </xf>
    <xf numFmtId="166" fontId="8" fillId="0" borderId="16" xfId="1" applyNumberFormat="1" applyFont="1" applyFill="1" applyBorder="1" applyAlignment="1">
      <alignment horizontal="center" vertical="center" wrapText="1"/>
    </xf>
    <xf numFmtId="166" fontId="8" fillId="0" borderId="20" xfId="1" applyNumberFormat="1" applyFont="1" applyFill="1" applyBorder="1" applyAlignment="1">
      <alignment horizontal="center" vertical="center"/>
    </xf>
    <xf numFmtId="166" fontId="17" fillId="0" borderId="8" xfId="1" applyNumberFormat="1" applyFont="1" applyFill="1" applyBorder="1" applyAlignment="1">
      <alignment horizontal="center" vertical="center"/>
    </xf>
    <xf numFmtId="166" fontId="8" fillId="0" borderId="20" xfId="1" applyNumberFormat="1" applyFont="1" applyFill="1" applyBorder="1" applyAlignment="1">
      <alignment horizontal="center" vertical="center" wrapText="1"/>
    </xf>
    <xf numFmtId="166" fontId="17" fillId="0" borderId="8" xfId="1" applyNumberFormat="1" applyFont="1" applyFill="1" applyBorder="1" applyAlignment="1">
      <alignment horizontal="center" vertical="center" wrapText="1"/>
    </xf>
    <xf numFmtId="166" fontId="8" fillId="0" borderId="7" xfId="1" applyNumberFormat="1" applyFont="1" applyFill="1" applyBorder="1" applyAlignment="1">
      <alignment horizontal="center" vertical="center" wrapText="1"/>
    </xf>
    <xf numFmtId="1" fontId="4" fillId="0" borderId="19" xfId="1" applyNumberFormat="1" applyFont="1" applyFill="1" applyBorder="1" applyAlignment="1">
      <alignment horizontal="center" vertical="center"/>
    </xf>
    <xf numFmtId="1" fontId="4" fillId="0" borderId="9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18" fillId="0" borderId="0" xfId="1" applyNumberFormat="1" applyFont="1" applyFill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16" fillId="0" borderId="2" xfId="1" applyNumberFormat="1" applyFont="1" applyFill="1" applyBorder="1" applyAlignment="1">
      <alignment horizontal="center"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164" fontId="16" fillId="0" borderId="4" xfId="1" applyNumberFormat="1" applyFont="1" applyFill="1" applyBorder="1" applyAlignment="1">
      <alignment horizontal="center" vertical="center" wrapText="1"/>
    </xf>
    <xf numFmtId="1" fontId="4" fillId="0" borderId="19" xfId="1" applyNumberFormat="1" applyFont="1" applyFill="1" applyBorder="1" applyAlignment="1">
      <alignment horizontal="center" vertical="center"/>
    </xf>
    <xf numFmtId="1" fontId="4" fillId="0" borderId="9" xfId="1" applyNumberFormat="1" applyFont="1" applyFill="1" applyBorder="1" applyAlignment="1">
      <alignment horizontal="center" vertical="center"/>
    </xf>
    <xf numFmtId="164" fontId="16" fillId="0" borderId="5" xfId="1" applyNumberFormat="1" applyFont="1" applyFill="1" applyBorder="1" applyAlignment="1">
      <alignment horizontal="center" vertical="center" wrapText="1"/>
    </xf>
    <xf numFmtId="164" fontId="6" fillId="0" borderId="8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" fontId="18" fillId="0" borderId="15" xfId="1" applyNumberFormat="1" applyFont="1" applyFill="1" applyBorder="1" applyAlignment="1">
      <alignment horizontal="center" vertical="center" wrapText="1"/>
    </xf>
    <xf numFmtId="1" fontId="18" fillId="0" borderId="16" xfId="1" applyNumberFormat="1" applyFont="1" applyFill="1" applyBorder="1" applyAlignment="1">
      <alignment horizontal="center" vertical="center" wrapText="1"/>
    </xf>
    <xf numFmtId="1" fontId="18" fillId="0" borderId="30" xfId="1" applyNumberFormat="1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29" xfId="0" applyFont="1" applyBorder="1" applyAlignment="1">
      <alignment horizontal="left" vertical="center" wrapText="1"/>
    </xf>
    <xf numFmtId="0" fontId="19" fillId="0" borderId="31" xfId="0" applyFont="1" applyBorder="1" applyAlignment="1">
      <alignment horizontal="left" vertical="center" wrapText="1"/>
    </xf>
    <xf numFmtId="1" fontId="4" fillId="0" borderId="15" xfId="1" applyNumberFormat="1" applyFont="1" applyFill="1" applyBorder="1" applyAlignment="1">
      <alignment horizontal="center" vertical="center"/>
    </xf>
    <xf numFmtId="1" fontId="4" fillId="0" borderId="18" xfId="1" applyNumberFormat="1" applyFont="1" applyFill="1" applyBorder="1" applyAlignment="1">
      <alignment horizontal="center" vertical="center"/>
    </xf>
    <xf numFmtId="1" fontId="4" fillId="0" borderId="6" xfId="1" applyNumberFormat="1" applyFont="1" applyFill="1" applyBorder="1" applyAlignment="1">
      <alignment horizontal="center" vertical="center"/>
    </xf>
    <xf numFmtId="1" fontId="4" fillId="0" borderId="7" xfId="1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 4" xfId="3"/>
    <cellStyle name="Обычный 4 2 2 2" xfId="4"/>
    <cellStyle name="Обычный_219-пп_Приложение 2" xfId="1"/>
    <cellStyle name="Стиль 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Q117"/>
  <sheetViews>
    <sheetView tabSelected="1" view="pageBreakPreview" topLeftCell="A59" zoomScale="35" zoomScaleNormal="50" zoomScaleSheetLayoutView="35" workbookViewId="0">
      <selection activeCell="V71" sqref="V71"/>
    </sheetView>
  </sheetViews>
  <sheetFormatPr defaultRowHeight="12.75"/>
  <cols>
    <col min="1" max="1" width="12" style="1" customWidth="1"/>
    <col min="2" max="2" width="96.140625" style="2" customWidth="1"/>
    <col min="3" max="3" width="18.7109375" style="3" customWidth="1"/>
    <col min="4" max="4" width="15.42578125" style="3" customWidth="1"/>
    <col min="5" max="5" width="29.140625" style="3" customWidth="1"/>
    <col min="6" max="6" width="18.7109375" style="3" customWidth="1"/>
    <col min="7" max="7" width="27.28515625" style="3" customWidth="1"/>
    <col min="8" max="8" width="28.140625" style="3" customWidth="1"/>
    <col min="9" max="9" width="26.140625" style="3" customWidth="1"/>
    <col min="10" max="10" width="18.140625" style="3" customWidth="1"/>
    <col min="11" max="11" width="27.5703125" style="3" customWidth="1"/>
    <col min="12" max="12" width="27.28515625" style="3" customWidth="1"/>
    <col min="13" max="13" width="23" style="3" hidden="1" customWidth="1"/>
    <col min="14" max="14" width="24.5703125" style="3" customWidth="1"/>
    <col min="15" max="15" width="18.28515625" style="3" customWidth="1"/>
    <col min="16" max="16" width="28" style="3" customWidth="1"/>
    <col min="17" max="17" width="26.85546875" style="3" customWidth="1"/>
    <col min="18" max="18" width="26.28515625" style="3" customWidth="1"/>
    <col min="19" max="19" width="18.85546875" style="3" customWidth="1"/>
    <col min="20" max="20" width="26.5703125" style="3" customWidth="1"/>
    <col min="21" max="21" width="26" style="3" customWidth="1"/>
    <col min="22" max="22" width="26.85546875" style="3" customWidth="1"/>
    <col min="23" max="23" width="20" style="3" customWidth="1"/>
    <col min="24" max="24" width="26.85546875" style="3" customWidth="1"/>
    <col min="25" max="25" width="28.28515625" style="3" customWidth="1"/>
    <col min="26" max="26" width="27.140625" style="3" customWidth="1"/>
    <col min="27" max="27" width="16.28515625" style="3" customWidth="1"/>
    <col min="28" max="28" width="28" style="3" customWidth="1"/>
    <col min="29" max="30" width="26.28515625" style="3" customWidth="1"/>
    <col min="31" max="31" width="17.42578125" style="3" customWidth="1"/>
    <col min="32" max="32" width="27.7109375" style="3" customWidth="1"/>
    <col min="33" max="33" width="27.42578125" style="3" customWidth="1"/>
    <col min="34" max="34" width="26.28515625" style="3" customWidth="1"/>
    <col min="35" max="16384" width="9.140625" style="3"/>
  </cols>
  <sheetData>
    <row r="1" spans="1:47" ht="111.75" customHeight="1">
      <c r="F1" s="126"/>
      <c r="G1" s="126"/>
      <c r="H1" s="126"/>
      <c r="I1" s="126"/>
      <c r="J1" s="126"/>
      <c r="K1" s="126"/>
      <c r="L1" s="126"/>
      <c r="M1" s="126"/>
      <c r="N1" s="126"/>
      <c r="O1" s="4"/>
      <c r="P1" s="4"/>
      <c r="AA1" s="127" t="s">
        <v>99</v>
      </c>
      <c r="AB1" s="127"/>
      <c r="AC1" s="127"/>
      <c r="AD1" s="127"/>
      <c r="AE1" s="127"/>
      <c r="AF1" s="127"/>
      <c r="AG1" s="127"/>
      <c r="AH1" s="127"/>
    </row>
    <row r="2" spans="1:47" ht="38.25" customHeight="1"/>
    <row r="3" spans="1:47" s="5" customFormat="1" ht="42" customHeight="1">
      <c r="A3" s="128" t="s">
        <v>70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</row>
    <row r="4" spans="1:47" s="5" customFormat="1" ht="54" customHeight="1">
      <c r="A4" s="128" t="s">
        <v>92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</row>
    <row r="5" spans="1:47" s="5" customFormat="1" ht="49.5" customHeight="1" thickBot="1">
      <c r="A5" s="124"/>
      <c r="B5" s="124"/>
      <c r="C5" s="124"/>
      <c r="D5" s="124"/>
      <c r="E5" s="124"/>
      <c r="F5" s="6"/>
      <c r="G5" s="6"/>
      <c r="H5" s="6"/>
      <c r="I5" s="6"/>
      <c r="J5" s="6"/>
      <c r="K5" s="6"/>
      <c r="L5" s="6"/>
      <c r="M5" s="6"/>
      <c r="N5" s="6"/>
      <c r="O5" s="6"/>
    </row>
    <row r="6" spans="1:47" ht="80.25" customHeight="1">
      <c r="A6" s="129" t="s">
        <v>0</v>
      </c>
      <c r="B6" s="131" t="s">
        <v>1</v>
      </c>
      <c r="C6" s="133" t="s">
        <v>2</v>
      </c>
      <c r="D6" s="134"/>
      <c r="E6" s="134"/>
      <c r="F6" s="133" t="s">
        <v>3</v>
      </c>
      <c r="G6" s="133"/>
      <c r="H6" s="133"/>
      <c r="I6" s="133"/>
      <c r="J6" s="135" t="s">
        <v>4</v>
      </c>
      <c r="K6" s="133"/>
      <c r="L6" s="133"/>
      <c r="M6" s="133"/>
      <c r="N6" s="133"/>
      <c r="O6" s="133" t="s">
        <v>5</v>
      </c>
      <c r="P6" s="133"/>
      <c r="Q6" s="133"/>
      <c r="R6" s="133"/>
      <c r="S6" s="133" t="s">
        <v>6</v>
      </c>
      <c r="T6" s="133"/>
      <c r="U6" s="133"/>
      <c r="V6" s="133"/>
      <c r="W6" s="133" t="s">
        <v>7</v>
      </c>
      <c r="X6" s="133"/>
      <c r="Y6" s="133"/>
      <c r="Z6" s="133"/>
      <c r="AA6" s="133" t="s">
        <v>8</v>
      </c>
      <c r="AB6" s="133"/>
      <c r="AC6" s="133"/>
      <c r="AD6" s="133"/>
      <c r="AE6" s="133" t="s">
        <v>9</v>
      </c>
      <c r="AF6" s="133"/>
      <c r="AG6" s="133"/>
      <c r="AH6" s="138"/>
    </row>
    <row r="7" spans="1:47" ht="87.75" customHeight="1">
      <c r="A7" s="130"/>
      <c r="B7" s="132"/>
      <c r="C7" s="139" t="s">
        <v>67</v>
      </c>
      <c r="D7" s="140"/>
      <c r="E7" s="119" t="s">
        <v>11</v>
      </c>
      <c r="F7" s="121" t="s">
        <v>10</v>
      </c>
      <c r="G7" s="121" t="s">
        <v>13</v>
      </c>
      <c r="H7" s="141" t="s">
        <v>14</v>
      </c>
      <c r="I7" s="141"/>
      <c r="J7" s="120" t="s">
        <v>10</v>
      </c>
      <c r="K7" s="121" t="s">
        <v>13</v>
      </c>
      <c r="L7" s="141" t="s">
        <v>15</v>
      </c>
      <c r="M7" s="141"/>
      <c r="N7" s="141"/>
      <c r="O7" s="121" t="s">
        <v>10</v>
      </c>
      <c r="P7" s="121" t="s">
        <v>13</v>
      </c>
      <c r="Q7" s="141" t="s">
        <v>15</v>
      </c>
      <c r="R7" s="141"/>
      <c r="S7" s="121" t="s">
        <v>10</v>
      </c>
      <c r="T7" s="121" t="s">
        <v>13</v>
      </c>
      <c r="U7" s="141" t="s">
        <v>15</v>
      </c>
      <c r="V7" s="141"/>
      <c r="W7" s="121" t="s">
        <v>93</v>
      </c>
      <c r="X7" s="121" t="s">
        <v>13</v>
      </c>
      <c r="Y7" s="141" t="s">
        <v>15</v>
      </c>
      <c r="Z7" s="141"/>
      <c r="AA7" s="121" t="s">
        <v>12</v>
      </c>
      <c r="AB7" s="121" t="s">
        <v>13</v>
      </c>
      <c r="AC7" s="141" t="s">
        <v>15</v>
      </c>
      <c r="AD7" s="141"/>
      <c r="AE7" s="121" t="s">
        <v>93</v>
      </c>
      <c r="AF7" s="121" t="s">
        <v>13</v>
      </c>
      <c r="AG7" s="141" t="s">
        <v>15</v>
      </c>
      <c r="AH7" s="142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</row>
    <row r="8" spans="1:47" ht="89.25" customHeight="1">
      <c r="A8" s="130"/>
      <c r="B8" s="132"/>
      <c r="C8" s="121" t="s">
        <v>65</v>
      </c>
      <c r="D8" s="119" t="s">
        <v>66</v>
      </c>
      <c r="E8" s="119" t="s">
        <v>17</v>
      </c>
      <c r="F8" s="121" t="s">
        <v>16</v>
      </c>
      <c r="G8" s="121" t="s">
        <v>17</v>
      </c>
      <c r="H8" s="121" t="s">
        <v>18</v>
      </c>
      <c r="I8" s="121" t="s">
        <v>69</v>
      </c>
      <c r="J8" s="120" t="s">
        <v>16</v>
      </c>
      <c r="K8" s="121" t="s">
        <v>17</v>
      </c>
      <c r="L8" s="121" t="s">
        <v>18</v>
      </c>
      <c r="M8" s="121" t="s">
        <v>19</v>
      </c>
      <c r="N8" s="121" t="s">
        <v>19</v>
      </c>
      <c r="O8" s="121" t="s">
        <v>16</v>
      </c>
      <c r="P8" s="121" t="s">
        <v>17</v>
      </c>
      <c r="Q8" s="121" t="s">
        <v>18</v>
      </c>
      <c r="R8" s="121" t="s">
        <v>19</v>
      </c>
      <c r="S8" s="121" t="s">
        <v>16</v>
      </c>
      <c r="T8" s="121" t="s">
        <v>17</v>
      </c>
      <c r="U8" s="121" t="s">
        <v>18</v>
      </c>
      <c r="V8" s="121" t="s">
        <v>60</v>
      </c>
      <c r="W8" s="121" t="s">
        <v>16</v>
      </c>
      <c r="X8" s="121" t="s">
        <v>17</v>
      </c>
      <c r="Y8" s="121" t="s">
        <v>18</v>
      </c>
      <c r="Z8" s="121" t="s">
        <v>60</v>
      </c>
      <c r="AA8" s="121" t="s">
        <v>16</v>
      </c>
      <c r="AB8" s="121" t="s">
        <v>17</v>
      </c>
      <c r="AC8" s="121" t="s">
        <v>18</v>
      </c>
      <c r="AD8" s="121" t="s">
        <v>60</v>
      </c>
      <c r="AE8" s="121" t="s">
        <v>16</v>
      </c>
      <c r="AF8" s="121" t="s">
        <v>17</v>
      </c>
      <c r="AG8" s="121" t="s">
        <v>18</v>
      </c>
      <c r="AH8" s="122" t="s">
        <v>60</v>
      </c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</row>
    <row r="9" spans="1:47" ht="42.75" customHeight="1" thickBot="1">
      <c r="A9" s="8">
        <v>1</v>
      </c>
      <c r="B9" s="9">
        <v>2</v>
      </c>
      <c r="C9" s="10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12</v>
      </c>
      <c r="N9" s="11">
        <v>13</v>
      </c>
      <c r="O9" s="11">
        <v>14</v>
      </c>
      <c r="P9" s="11">
        <v>15</v>
      </c>
      <c r="Q9" s="11">
        <v>16</v>
      </c>
      <c r="R9" s="11">
        <v>17</v>
      </c>
      <c r="S9" s="11">
        <v>18</v>
      </c>
      <c r="T9" s="11">
        <v>19</v>
      </c>
      <c r="U9" s="11">
        <v>20</v>
      </c>
      <c r="V9" s="11">
        <v>21</v>
      </c>
      <c r="W9" s="11">
        <v>22</v>
      </c>
      <c r="X9" s="11">
        <v>23</v>
      </c>
      <c r="Y9" s="11">
        <v>24</v>
      </c>
      <c r="Z9" s="11">
        <v>25</v>
      </c>
      <c r="AA9" s="11">
        <v>26</v>
      </c>
      <c r="AB9" s="11">
        <v>27</v>
      </c>
      <c r="AC9" s="11">
        <v>28</v>
      </c>
      <c r="AD9" s="11">
        <v>29</v>
      </c>
      <c r="AE9" s="11">
        <v>30</v>
      </c>
      <c r="AF9" s="11">
        <v>31</v>
      </c>
      <c r="AG9" s="11">
        <v>32</v>
      </c>
      <c r="AH9" s="75">
        <v>33</v>
      </c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</row>
    <row r="10" spans="1:47" ht="92.25" customHeight="1">
      <c r="A10" s="143" t="s">
        <v>64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5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</row>
    <row r="11" spans="1:47" ht="63.75" customHeight="1">
      <c r="A11" s="81" t="s">
        <v>72</v>
      </c>
      <c r="B11" s="146" t="s">
        <v>71</v>
      </c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8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</row>
    <row r="12" spans="1:47" ht="93" customHeight="1">
      <c r="A12" s="76"/>
      <c r="B12" s="70" t="s">
        <v>62</v>
      </c>
      <c r="C12" s="125">
        <f>SUM(C16:C59)</f>
        <v>63.080000000000005</v>
      </c>
      <c r="D12" s="125">
        <f>SUM(D16:D59)</f>
        <v>194.32999999999998</v>
      </c>
      <c r="E12" s="18">
        <f>SUM(E16:E59)</f>
        <v>18442195.799910333</v>
      </c>
      <c r="F12" s="18" t="str">
        <f>F16</f>
        <v xml:space="preserve"> - / 13,75</v>
      </c>
      <c r="G12" s="18">
        <f>SUM(G16:G59)</f>
        <v>351323.5</v>
      </c>
      <c r="H12" s="18">
        <f>SUM(H16:H59)</f>
        <v>351323.5</v>
      </c>
      <c r="I12" s="18"/>
      <c r="J12" s="18" t="s">
        <v>108</v>
      </c>
      <c r="K12" s="18">
        <f>SUM(K16:K59)</f>
        <v>451301.3</v>
      </c>
      <c r="L12" s="18">
        <f>SUM(L16:L59)</f>
        <v>451301.3</v>
      </c>
      <c r="M12" s="18">
        <f>SUM(M16:M59)</f>
        <v>0</v>
      </c>
      <c r="N12" s="18">
        <f>SUM(N16:N59)</f>
        <v>0</v>
      </c>
      <c r="O12" s="67" t="s">
        <v>107</v>
      </c>
      <c r="P12" s="18">
        <f>SUM(P16:P59)</f>
        <v>1375086.9997507413</v>
      </c>
      <c r="Q12" s="18">
        <f>SUM(Q16:Q59)</f>
        <v>1375086.9997507413</v>
      </c>
      <c r="R12" s="18"/>
      <c r="S12" s="67">
        <f>SUM(S16:S59)</f>
        <v>8.0570000000000004</v>
      </c>
      <c r="T12" s="18">
        <f>SUM(T16:T59)</f>
        <v>3699870</v>
      </c>
      <c r="U12" s="18">
        <f>SUM(U16:U59)</f>
        <v>3699870</v>
      </c>
      <c r="V12" s="18">
        <f>SUM(V16:V59)</f>
        <v>0</v>
      </c>
      <c r="W12" s="18" t="s">
        <v>61</v>
      </c>
      <c r="X12" s="18">
        <f t="shared" ref="X12:AH12" si="0">SUM(X16:X59)</f>
        <v>3712007</v>
      </c>
      <c r="Y12" s="18">
        <f t="shared" si="0"/>
        <v>3712007</v>
      </c>
      <c r="Z12" s="18">
        <f t="shared" si="0"/>
        <v>0</v>
      </c>
      <c r="AA12" s="67">
        <f t="shared" si="0"/>
        <v>17.851999999999997</v>
      </c>
      <c r="AB12" s="18">
        <f t="shared" si="0"/>
        <v>4408050.0001595905</v>
      </c>
      <c r="AC12" s="18">
        <f t="shared" si="0"/>
        <v>4408050.0001595905</v>
      </c>
      <c r="AD12" s="18">
        <f t="shared" si="0"/>
        <v>0</v>
      </c>
      <c r="AE12" s="67">
        <f t="shared" si="0"/>
        <v>25.628999999999998</v>
      </c>
      <c r="AF12" s="18">
        <f t="shared" si="0"/>
        <v>4444557</v>
      </c>
      <c r="AG12" s="18">
        <f t="shared" si="0"/>
        <v>4444557</v>
      </c>
      <c r="AH12" s="82">
        <f t="shared" si="0"/>
        <v>0</v>
      </c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</row>
    <row r="13" spans="1:47" ht="65.25" customHeight="1">
      <c r="A13" s="76"/>
      <c r="B13" s="70" t="s">
        <v>63</v>
      </c>
      <c r="C13" s="69"/>
      <c r="D13" s="69"/>
      <c r="E13" s="18">
        <f>H12+L12+Q12+U12+Y12+AC12+AG12</f>
        <v>18442195.799910333</v>
      </c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18"/>
      <c r="AG13" s="18"/>
      <c r="AH13" s="82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</row>
    <row r="14" spans="1:47" ht="98.25" hidden="1" customHeight="1">
      <c r="A14" s="76"/>
      <c r="B14" s="70" t="s">
        <v>68</v>
      </c>
      <c r="C14" s="69"/>
      <c r="D14" s="69"/>
      <c r="E14" s="18">
        <f>I12+N12+R12+V12+Z12+AD12+AH12</f>
        <v>0</v>
      </c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7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</row>
    <row r="15" spans="1:47" s="14" customFormat="1" ht="76.5" customHeight="1">
      <c r="A15" s="149" t="s">
        <v>20</v>
      </c>
      <c r="B15" s="150"/>
      <c r="C15" s="16"/>
      <c r="D15" s="12"/>
      <c r="E15" s="24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62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</row>
    <row r="16" spans="1:47" s="123" customFormat="1" ht="147" customHeight="1">
      <c r="A16" s="93">
        <v>1</v>
      </c>
      <c r="B16" s="91" t="s">
        <v>21</v>
      </c>
      <c r="C16" s="71" t="s">
        <v>22</v>
      </c>
      <c r="D16" s="74">
        <v>13.75</v>
      </c>
      <c r="E16" s="73">
        <v>88247.8</v>
      </c>
      <c r="F16" s="125" t="str">
        <f>C16</f>
        <v xml:space="preserve"> - / 13,75</v>
      </c>
      <c r="G16" s="18">
        <f>E16</f>
        <v>88247.8</v>
      </c>
      <c r="H16" s="19">
        <f>G16</f>
        <v>88247.8</v>
      </c>
      <c r="I16" s="125"/>
      <c r="J16" s="20"/>
      <c r="K16" s="125"/>
      <c r="L16" s="125"/>
      <c r="M16" s="125"/>
      <c r="N16" s="21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60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</row>
    <row r="17" spans="1:47" s="123" customFormat="1" ht="162.75" customHeight="1">
      <c r="A17" s="93">
        <v>2</v>
      </c>
      <c r="B17" s="91" t="s">
        <v>23</v>
      </c>
      <c r="C17" s="72" t="s">
        <v>24</v>
      </c>
      <c r="D17" s="23">
        <v>105.6</v>
      </c>
      <c r="E17" s="51">
        <v>336007</v>
      </c>
      <c r="F17" s="125"/>
      <c r="G17" s="18"/>
      <c r="H17" s="19"/>
      <c r="I17" s="125"/>
      <c r="J17" s="20"/>
      <c r="K17" s="125"/>
      <c r="L17" s="125"/>
      <c r="M17" s="125"/>
      <c r="N17" s="21"/>
      <c r="O17" s="125"/>
      <c r="P17" s="125"/>
      <c r="Q17" s="125"/>
      <c r="R17" s="125"/>
      <c r="S17" s="125"/>
      <c r="T17" s="25"/>
      <c r="U17" s="17"/>
      <c r="V17" s="125"/>
      <c r="W17" s="125" t="str">
        <f>C17</f>
        <v>0,282 / 105,6</v>
      </c>
      <c r="X17" s="25">
        <f>E17</f>
        <v>336007</v>
      </c>
      <c r="Y17" s="17">
        <f>X17</f>
        <v>336007</v>
      </c>
      <c r="Z17" s="125"/>
      <c r="AA17" s="125"/>
      <c r="AB17" s="125"/>
      <c r="AC17" s="125"/>
      <c r="AD17" s="125"/>
      <c r="AE17" s="125"/>
      <c r="AF17" s="125"/>
      <c r="AG17" s="125"/>
      <c r="AH17" s="60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</row>
    <row r="18" spans="1:47" s="123" customFormat="1" ht="84.75" customHeight="1">
      <c r="A18" s="136" t="s">
        <v>25</v>
      </c>
      <c r="B18" s="137"/>
      <c r="C18" s="16"/>
      <c r="D18" s="23"/>
      <c r="E18" s="73"/>
      <c r="F18" s="125"/>
      <c r="G18" s="125"/>
      <c r="H18" s="125"/>
      <c r="I18" s="125"/>
      <c r="J18" s="20"/>
      <c r="K18" s="125"/>
      <c r="L18" s="125"/>
      <c r="M18" s="125"/>
      <c r="N18" s="21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60"/>
    </row>
    <row r="19" spans="1:47" s="123" customFormat="1" ht="151.5" customHeight="1">
      <c r="A19" s="93">
        <v>3</v>
      </c>
      <c r="B19" s="88" t="s">
        <v>95</v>
      </c>
      <c r="C19" s="110">
        <v>0.61299999999999999</v>
      </c>
      <c r="D19" s="23"/>
      <c r="E19" s="24">
        <f>494759.2-6201.3</f>
        <v>488557.9</v>
      </c>
      <c r="F19" s="125"/>
      <c r="G19" s="18">
        <f>100000+150000-8600-38550.1</f>
        <v>202849.9</v>
      </c>
      <c r="H19" s="19">
        <f>G19</f>
        <v>202849.9</v>
      </c>
      <c r="I19" s="19"/>
      <c r="J19" s="108">
        <f>C19</f>
        <v>0.61299999999999999</v>
      </c>
      <c r="K19" s="18">
        <f>E19-G19</f>
        <v>285708</v>
      </c>
      <c r="L19" s="19">
        <f>K19</f>
        <v>285708</v>
      </c>
      <c r="M19" s="125"/>
      <c r="N19" s="21"/>
      <c r="O19" s="125"/>
      <c r="P19" s="125"/>
      <c r="Q19" s="125"/>
      <c r="R19" s="125" t="s">
        <v>79</v>
      </c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60"/>
    </row>
    <row r="20" spans="1:47" s="123" customFormat="1" ht="151.5" customHeight="1">
      <c r="A20" s="93">
        <v>4</v>
      </c>
      <c r="B20" s="88" t="s">
        <v>101</v>
      </c>
      <c r="C20" s="111"/>
      <c r="D20" s="23"/>
      <c r="E20" s="24">
        <v>1100000</v>
      </c>
      <c r="F20" s="125"/>
      <c r="G20" s="18"/>
      <c r="H20" s="19"/>
      <c r="I20" s="19"/>
      <c r="J20" s="20"/>
      <c r="K20" s="21"/>
      <c r="L20" s="125"/>
      <c r="M20" s="125"/>
      <c r="N20" s="21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25">
        <f>E20</f>
        <v>1100000</v>
      </c>
      <c r="AG20" s="17">
        <f>AF20</f>
        <v>1100000</v>
      </c>
      <c r="AH20" s="60"/>
    </row>
    <row r="21" spans="1:47" s="123" customFormat="1" ht="194.25" customHeight="1">
      <c r="A21" s="93">
        <v>5</v>
      </c>
      <c r="B21" s="88" t="s">
        <v>98</v>
      </c>
      <c r="C21" s="111">
        <v>5.093</v>
      </c>
      <c r="D21" s="23"/>
      <c r="E21" s="24">
        <v>837270</v>
      </c>
      <c r="F21" s="125"/>
      <c r="G21" s="18"/>
      <c r="H21" s="19"/>
      <c r="I21" s="19"/>
      <c r="J21" s="20"/>
      <c r="K21" s="21"/>
      <c r="L21" s="125"/>
      <c r="M21" s="125"/>
      <c r="N21" s="21"/>
      <c r="O21" s="125"/>
      <c r="P21" s="25"/>
      <c r="Q21" s="17"/>
      <c r="R21" s="125"/>
      <c r="S21" s="109">
        <f>C21</f>
        <v>5.093</v>
      </c>
      <c r="T21" s="25">
        <f>E21</f>
        <v>837270</v>
      </c>
      <c r="U21" s="17">
        <f>T21</f>
        <v>837270</v>
      </c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60"/>
    </row>
    <row r="22" spans="1:47" s="123" customFormat="1" ht="117" hidden="1" customHeight="1">
      <c r="A22" s="93"/>
      <c r="B22" s="91" t="s">
        <v>26</v>
      </c>
      <c r="C22" s="111"/>
      <c r="D22" s="23"/>
      <c r="E22" s="24"/>
      <c r="F22" s="125"/>
      <c r="G22" s="18"/>
      <c r="H22" s="19"/>
      <c r="I22" s="19"/>
      <c r="J22" s="20"/>
      <c r="K22" s="25"/>
      <c r="L22" s="17"/>
      <c r="M22" s="125"/>
      <c r="N22" s="21"/>
      <c r="O22" s="125"/>
      <c r="P22" s="25"/>
      <c r="Q22" s="17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60"/>
    </row>
    <row r="23" spans="1:47" s="123" customFormat="1" ht="76.5" customHeight="1">
      <c r="A23" s="136" t="s">
        <v>27</v>
      </c>
      <c r="B23" s="137" t="s">
        <v>28</v>
      </c>
      <c r="C23" s="111"/>
      <c r="D23" s="23"/>
      <c r="E23" s="73"/>
      <c r="F23" s="125"/>
      <c r="G23" s="125"/>
      <c r="H23" s="125"/>
      <c r="I23" s="125"/>
      <c r="J23" s="20"/>
      <c r="K23" s="21"/>
      <c r="L23" s="125"/>
      <c r="M23" s="125"/>
      <c r="N23" s="21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 t="s">
        <v>53</v>
      </c>
      <c r="AC23" s="125"/>
      <c r="AD23" s="125"/>
      <c r="AE23" s="125"/>
      <c r="AF23" s="125"/>
      <c r="AG23" s="125"/>
      <c r="AH23" s="60"/>
    </row>
    <row r="24" spans="1:47" s="123" customFormat="1" ht="144.75" customHeight="1">
      <c r="A24" s="93">
        <v>6</v>
      </c>
      <c r="B24" s="88" t="s">
        <v>100</v>
      </c>
      <c r="C24" s="111">
        <v>0.33900000000000002</v>
      </c>
      <c r="D24" s="23"/>
      <c r="E24" s="73">
        <f>664030</f>
        <v>664030</v>
      </c>
      <c r="F24" s="125"/>
      <c r="G24" s="125"/>
      <c r="H24" s="125"/>
      <c r="I24" s="125"/>
      <c r="J24" s="20"/>
      <c r="K24" s="25"/>
      <c r="L24" s="17"/>
      <c r="M24" s="19"/>
      <c r="N24" s="17"/>
      <c r="O24" s="109">
        <f>C24</f>
        <v>0.33900000000000002</v>
      </c>
      <c r="P24" s="25">
        <f>E24</f>
        <v>664030</v>
      </c>
      <c r="Q24" s="17">
        <f>P24</f>
        <v>664030</v>
      </c>
      <c r="R24" s="19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60"/>
    </row>
    <row r="25" spans="1:47" s="123" customFormat="1" ht="127.5" customHeight="1">
      <c r="A25" s="93">
        <v>7</v>
      </c>
      <c r="B25" s="88" t="s">
        <v>29</v>
      </c>
      <c r="C25" s="111">
        <v>2.3639999999999999</v>
      </c>
      <c r="D25" s="23"/>
      <c r="E25" s="24">
        <v>942600</v>
      </c>
      <c r="F25" s="125"/>
      <c r="G25" s="125"/>
      <c r="H25" s="125"/>
      <c r="I25" s="125"/>
      <c r="J25" s="20"/>
      <c r="K25" s="25"/>
      <c r="L25" s="17"/>
      <c r="M25" s="26"/>
      <c r="N25" s="17"/>
      <c r="O25" s="125"/>
      <c r="P25" s="25"/>
      <c r="Q25" s="17"/>
      <c r="R25" s="19"/>
      <c r="S25" s="109">
        <f>C25</f>
        <v>2.3639999999999999</v>
      </c>
      <c r="T25" s="25">
        <f>E25-P25</f>
        <v>942600</v>
      </c>
      <c r="U25" s="17">
        <f>T25-V25</f>
        <v>942600</v>
      </c>
      <c r="V25" s="19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60"/>
    </row>
    <row r="26" spans="1:47" s="123" customFormat="1" ht="115.5" customHeight="1">
      <c r="A26" s="87">
        <v>8</v>
      </c>
      <c r="B26" s="91" t="s">
        <v>30</v>
      </c>
      <c r="C26" s="110">
        <v>1.5640000000000001</v>
      </c>
      <c r="D26" s="23"/>
      <c r="E26" s="24">
        <f>1891000</f>
        <v>1891000</v>
      </c>
      <c r="F26" s="28"/>
      <c r="G26" s="28"/>
      <c r="H26" s="28"/>
      <c r="I26" s="28"/>
      <c r="J26" s="20"/>
      <c r="K26" s="29"/>
      <c r="L26" s="125"/>
      <c r="M26" s="30"/>
      <c r="N26" s="31"/>
      <c r="O26" s="125"/>
      <c r="P26" s="25"/>
      <c r="Q26" s="17"/>
      <c r="R26" s="19"/>
      <c r="S26" s="125"/>
      <c r="T26" s="25">
        <v>800000</v>
      </c>
      <c r="U26" s="17">
        <f>T26-V26</f>
        <v>800000</v>
      </c>
      <c r="V26" s="19"/>
      <c r="W26" s="109">
        <f>C26</f>
        <v>1.5640000000000001</v>
      </c>
      <c r="X26" s="25">
        <f>E26-T26</f>
        <v>1091000</v>
      </c>
      <c r="Y26" s="17">
        <f>X26-Z26</f>
        <v>1091000</v>
      </c>
      <c r="Z26" s="19"/>
      <c r="AA26" s="125"/>
      <c r="AB26" s="125"/>
      <c r="AC26" s="125"/>
      <c r="AD26" s="125"/>
      <c r="AE26" s="125"/>
      <c r="AF26" s="125"/>
      <c r="AG26" s="125"/>
      <c r="AH26" s="60"/>
    </row>
    <row r="27" spans="1:47" s="123" customFormat="1" ht="206.25" hidden="1" customHeight="1">
      <c r="A27" s="87">
        <v>9</v>
      </c>
      <c r="B27" s="91" t="s">
        <v>106</v>
      </c>
      <c r="C27" s="111"/>
      <c r="D27" s="23"/>
      <c r="E27" s="24">
        <v>1000000</v>
      </c>
      <c r="F27" s="28"/>
      <c r="G27" s="28"/>
      <c r="H27" s="28"/>
      <c r="I27" s="28"/>
      <c r="J27" s="20"/>
      <c r="K27" s="29"/>
      <c r="L27" s="125"/>
      <c r="M27" s="125"/>
      <c r="N27" s="31"/>
      <c r="O27" s="125"/>
      <c r="P27" s="25"/>
      <c r="Q27" s="17"/>
      <c r="R27" s="19"/>
      <c r="S27" s="125"/>
      <c r="T27" s="25">
        <f>E27</f>
        <v>1000000</v>
      </c>
      <c r="U27" s="17">
        <f>T27</f>
        <v>1000000</v>
      </c>
      <c r="V27" s="19"/>
      <c r="W27" s="125"/>
      <c r="X27" s="25"/>
      <c r="Y27" s="17"/>
      <c r="Z27" s="19"/>
      <c r="AA27" s="125"/>
      <c r="AB27" s="125"/>
      <c r="AC27" s="125"/>
      <c r="AD27" s="125"/>
      <c r="AE27" s="125"/>
      <c r="AF27" s="125"/>
      <c r="AG27" s="125"/>
      <c r="AH27" s="60"/>
    </row>
    <row r="28" spans="1:47" s="35" customFormat="1" ht="45" hidden="1" customHeight="1">
      <c r="A28" s="136" t="s">
        <v>31</v>
      </c>
      <c r="B28" s="137"/>
      <c r="C28" s="111"/>
      <c r="D28" s="23"/>
      <c r="E28" s="73"/>
      <c r="F28" s="32"/>
      <c r="G28" s="32"/>
      <c r="H28" s="32"/>
      <c r="I28" s="32"/>
      <c r="J28" s="33"/>
      <c r="K28" s="32"/>
      <c r="L28" s="32"/>
      <c r="M28" s="32"/>
      <c r="N28" s="34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61"/>
    </row>
    <row r="29" spans="1:47" s="35" customFormat="1" ht="45" hidden="1" customHeight="1">
      <c r="A29" s="117"/>
      <c r="B29" s="118"/>
      <c r="C29" s="111"/>
      <c r="D29" s="23"/>
      <c r="E29" s="73"/>
      <c r="F29" s="32"/>
      <c r="G29" s="32"/>
      <c r="H29" s="32"/>
      <c r="I29" s="32"/>
      <c r="J29" s="33"/>
      <c r="K29" s="32"/>
      <c r="L29" s="32"/>
      <c r="M29" s="32"/>
      <c r="N29" s="34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61"/>
    </row>
    <row r="30" spans="1:47" s="35" customFormat="1" ht="84.75" customHeight="1">
      <c r="A30" s="136" t="s">
        <v>32</v>
      </c>
      <c r="B30" s="137"/>
      <c r="C30" s="111"/>
      <c r="D30" s="23"/>
      <c r="E30" s="73"/>
      <c r="F30" s="32"/>
      <c r="G30" s="32"/>
      <c r="H30" s="32"/>
      <c r="I30" s="32"/>
      <c r="J30" s="33"/>
      <c r="K30" s="32"/>
      <c r="L30" s="32"/>
      <c r="M30" s="32"/>
      <c r="N30" s="34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61"/>
    </row>
    <row r="31" spans="1:47" s="35" customFormat="1" ht="98.25" customHeight="1">
      <c r="A31" s="87">
        <v>9</v>
      </c>
      <c r="B31" s="88" t="s">
        <v>33</v>
      </c>
      <c r="C31" s="110">
        <v>3.2130000000000001</v>
      </c>
      <c r="D31" s="23"/>
      <c r="E31" s="73">
        <f>285000</f>
        <v>285000</v>
      </c>
      <c r="F31" s="18"/>
      <c r="G31" s="28"/>
      <c r="H31" s="36"/>
      <c r="I31" s="36"/>
      <c r="J31" s="37"/>
      <c r="K31" s="28"/>
      <c r="L31" s="36"/>
      <c r="M31" s="28"/>
      <c r="N31" s="34"/>
      <c r="O31" s="36"/>
      <c r="P31" s="32"/>
      <c r="Q31" s="32"/>
      <c r="R31" s="32"/>
      <c r="S31" s="125"/>
      <c r="T31" s="25"/>
      <c r="U31" s="17"/>
      <c r="V31" s="32"/>
      <c r="W31" s="109">
        <f>C31</f>
        <v>3.2130000000000001</v>
      </c>
      <c r="X31" s="25">
        <f>E31</f>
        <v>285000</v>
      </c>
      <c r="Y31" s="17">
        <f>X31</f>
        <v>285000</v>
      </c>
      <c r="Z31" s="32"/>
      <c r="AA31" s="32"/>
      <c r="AB31" s="32"/>
      <c r="AC31" s="32"/>
      <c r="AD31" s="32"/>
      <c r="AE31" s="32"/>
      <c r="AF31" s="32"/>
      <c r="AG31" s="32"/>
      <c r="AH31" s="61"/>
    </row>
    <row r="32" spans="1:47" s="14" customFormat="1" ht="73.5" customHeight="1">
      <c r="A32" s="136" t="s">
        <v>34</v>
      </c>
      <c r="B32" s="137"/>
      <c r="C32" s="111"/>
      <c r="D32" s="23"/>
      <c r="E32" s="73"/>
      <c r="F32" s="23"/>
      <c r="G32" s="23"/>
      <c r="H32" s="23"/>
      <c r="I32" s="23"/>
      <c r="J32" s="38"/>
      <c r="K32" s="23"/>
      <c r="L32" s="23"/>
      <c r="M32" s="23"/>
      <c r="N32" s="27"/>
      <c r="O32" s="36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62"/>
    </row>
    <row r="33" spans="1:173" s="14" customFormat="1" ht="127.5" customHeight="1">
      <c r="A33" s="87">
        <v>10</v>
      </c>
      <c r="B33" s="88" t="s">
        <v>35</v>
      </c>
      <c r="C33" s="112">
        <v>8.3000000000000007</v>
      </c>
      <c r="D33" s="39"/>
      <c r="E33" s="73">
        <f>C33*80000</f>
        <v>664000</v>
      </c>
      <c r="F33" s="23"/>
      <c r="G33" s="23"/>
      <c r="H33" s="23"/>
      <c r="I33" s="23"/>
      <c r="J33" s="38"/>
      <c r="K33" s="23" t="s">
        <v>94</v>
      </c>
      <c r="L33" s="23"/>
      <c r="M33" s="23"/>
      <c r="N33" s="27"/>
      <c r="O33" s="36"/>
      <c r="P33" s="23"/>
      <c r="Q33" s="23"/>
      <c r="R33" s="23"/>
      <c r="S33" s="23"/>
      <c r="T33" s="25"/>
      <c r="U33" s="17"/>
      <c r="V33" s="23"/>
      <c r="W33" s="125"/>
      <c r="X33" s="25"/>
      <c r="Y33" s="17"/>
      <c r="Z33" s="23"/>
      <c r="AA33" s="109">
        <f>C33</f>
        <v>8.3000000000000007</v>
      </c>
      <c r="AB33" s="25">
        <f>E33</f>
        <v>664000</v>
      </c>
      <c r="AC33" s="17">
        <f>AB33</f>
        <v>664000</v>
      </c>
      <c r="AD33" s="23"/>
      <c r="AE33" s="23"/>
      <c r="AF33" s="23"/>
      <c r="AG33" s="23"/>
      <c r="AH33" s="62"/>
    </row>
    <row r="34" spans="1:173" s="14" customFormat="1" ht="87" customHeight="1">
      <c r="A34" s="136" t="s">
        <v>36</v>
      </c>
      <c r="B34" s="137"/>
      <c r="C34" s="111"/>
      <c r="D34" s="23"/>
      <c r="E34" s="73"/>
      <c r="F34" s="23"/>
      <c r="G34" s="23"/>
      <c r="H34" s="23"/>
      <c r="I34" s="23"/>
      <c r="J34" s="38"/>
      <c r="K34" s="23"/>
      <c r="L34" s="23"/>
      <c r="M34" s="23"/>
      <c r="N34" s="27"/>
      <c r="O34" s="36"/>
      <c r="P34" s="23"/>
      <c r="Q34" s="23"/>
      <c r="R34" s="23"/>
      <c r="S34" s="23"/>
      <c r="T34" s="23" t="s">
        <v>56</v>
      </c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62"/>
    </row>
    <row r="35" spans="1:173" s="14" customFormat="1" ht="129.75" customHeight="1">
      <c r="A35" s="87">
        <v>11</v>
      </c>
      <c r="B35" s="94" t="s">
        <v>85</v>
      </c>
      <c r="C35" s="113" t="s">
        <v>37</v>
      </c>
      <c r="D35" s="39">
        <v>50.26</v>
      </c>
      <c r="E35" s="73">
        <v>85000</v>
      </c>
      <c r="F35" s="23"/>
      <c r="G35" s="23"/>
      <c r="H35" s="23"/>
      <c r="I35" s="23"/>
      <c r="J35" s="38"/>
      <c r="K35" s="23"/>
      <c r="L35" s="23"/>
      <c r="M35" s="23"/>
      <c r="N35" s="27"/>
      <c r="O35" s="28" t="str">
        <f>C35</f>
        <v xml:space="preserve"> / 50,26</v>
      </c>
      <c r="P35" s="25">
        <f>E35</f>
        <v>85000</v>
      </c>
      <c r="Q35" s="17">
        <f>P35</f>
        <v>85000</v>
      </c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62"/>
    </row>
    <row r="36" spans="1:173" s="14" customFormat="1" ht="82.5" customHeight="1">
      <c r="A36" s="136" t="s">
        <v>38</v>
      </c>
      <c r="B36" s="137"/>
      <c r="C36" s="111"/>
      <c r="D36" s="23"/>
      <c r="E36" s="73"/>
      <c r="F36" s="23"/>
      <c r="G36" s="23"/>
      <c r="H36" s="23"/>
      <c r="I36" s="23" t="s">
        <v>79</v>
      </c>
      <c r="J36" s="38"/>
      <c r="K36" s="23"/>
      <c r="L36" s="23"/>
      <c r="M36" s="23"/>
      <c r="N36" s="27"/>
      <c r="O36" s="36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62"/>
    </row>
    <row r="37" spans="1:173" s="14" customFormat="1" ht="137.25" customHeight="1">
      <c r="A37" s="92">
        <v>12</v>
      </c>
      <c r="B37" s="88" t="s">
        <v>96</v>
      </c>
      <c r="C37" s="112">
        <v>7.2869999999999999</v>
      </c>
      <c r="D37" s="39"/>
      <c r="E37" s="73">
        <v>4000000</v>
      </c>
      <c r="F37" s="23"/>
      <c r="G37" s="23"/>
      <c r="H37" s="23"/>
      <c r="I37" s="23"/>
      <c r="J37" s="38"/>
      <c r="K37" s="23"/>
      <c r="L37" s="23"/>
      <c r="M37" s="23"/>
      <c r="N37" s="27"/>
      <c r="O37" s="36"/>
      <c r="P37" s="23"/>
      <c r="Q37" s="23"/>
      <c r="R37" s="23"/>
      <c r="S37" s="23"/>
      <c r="T37" s="23"/>
      <c r="U37" s="23"/>
      <c r="V37" s="23"/>
      <c r="W37" s="23"/>
      <c r="X37" s="25">
        <v>2000000</v>
      </c>
      <c r="Y37" s="17">
        <f>X37-Z37</f>
        <v>2000000</v>
      </c>
      <c r="Z37" s="19"/>
      <c r="AA37" s="109">
        <f>C37</f>
        <v>7.2869999999999999</v>
      </c>
      <c r="AB37" s="25">
        <f>E37-X37</f>
        <v>2000000</v>
      </c>
      <c r="AC37" s="17">
        <f>AB37-AD37</f>
        <v>2000000</v>
      </c>
      <c r="AD37" s="19"/>
      <c r="AE37" s="23"/>
      <c r="AF37" s="23"/>
      <c r="AG37" s="23"/>
      <c r="AH37" s="62"/>
    </row>
    <row r="38" spans="1:173" s="13" customFormat="1" ht="57.75" hidden="1" customHeight="1">
      <c r="A38" s="136" t="s">
        <v>39</v>
      </c>
      <c r="B38" s="137"/>
      <c r="C38" s="111"/>
      <c r="D38" s="23"/>
      <c r="E38" s="73"/>
      <c r="F38" s="23"/>
      <c r="G38" s="23"/>
      <c r="H38" s="23"/>
      <c r="I38" s="23"/>
      <c r="J38" s="38"/>
      <c r="K38" s="23"/>
      <c r="L38" s="23"/>
      <c r="M38" s="23"/>
      <c r="N38" s="27"/>
      <c r="O38" s="36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62"/>
    </row>
    <row r="39" spans="1:173" s="13" customFormat="1" ht="67.5" customHeight="1">
      <c r="A39" s="136" t="s">
        <v>40</v>
      </c>
      <c r="B39" s="137"/>
      <c r="C39" s="111"/>
      <c r="D39" s="23"/>
      <c r="E39" s="73"/>
      <c r="F39" s="15"/>
      <c r="G39" s="15"/>
      <c r="H39" s="15"/>
      <c r="I39" s="15"/>
      <c r="J39" s="40"/>
      <c r="K39" s="15"/>
      <c r="L39" s="15"/>
      <c r="M39" s="15"/>
      <c r="N39" s="27"/>
      <c r="O39" s="36"/>
      <c r="P39" s="18"/>
      <c r="Q39" s="19"/>
      <c r="R39" s="18"/>
      <c r="S39" s="19"/>
      <c r="T39" s="23"/>
      <c r="U39" s="23"/>
      <c r="V39" s="28"/>
      <c r="W39" s="23"/>
      <c r="X39" s="36"/>
      <c r="Y39" s="36"/>
      <c r="Z39" s="125"/>
      <c r="AA39" s="23"/>
      <c r="AB39" s="28"/>
      <c r="AC39" s="36"/>
      <c r="AD39" s="23"/>
      <c r="AE39" s="125"/>
      <c r="AF39" s="125"/>
      <c r="AG39" s="41"/>
      <c r="AH39" s="63"/>
      <c r="AK39" s="22"/>
      <c r="AL39" s="22"/>
      <c r="AM39" s="42"/>
      <c r="AN39" s="43"/>
      <c r="AR39" s="43"/>
      <c r="AS39" s="22"/>
      <c r="AT39" s="42"/>
      <c r="AU39" s="43"/>
      <c r="AX39" s="22"/>
      <c r="AY39" s="44"/>
      <c r="AZ39" s="43"/>
      <c r="BD39" s="22"/>
      <c r="BE39" s="44"/>
      <c r="BF39" s="44"/>
      <c r="BG39" s="44"/>
      <c r="BH39" s="44"/>
      <c r="BI39" s="22"/>
      <c r="BJ39" s="44"/>
      <c r="BK39" s="44"/>
      <c r="BL39" s="44"/>
      <c r="BM39" s="44"/>
      <c r="BR39" s="22"/>
      <c r="BS39" s="44"/>
      <c r="BT39" s="44"/>
      <c r="BU39" s="44"/>
      <c r="BV39" s="44"/>
      <c r="BW39" s="22"/>
      <c r="BX39" s="44"/>
      <c r="BY39" s="43"/>
      <c r="BZ39" s="43"/>
      <c r="CA39" s="44"/>
      <c r="CB39" s="22"/>
      <c r="CC39" s="44"/>
      <c r="CD39" s="44"/>
      <c r="CE39" s="44"/>
      <c r="CF39" s="22"/>
      <c r="CG39" s="44"/>
      <c r="CH39" s="44"/>
      <c r="CI39" s="44"/>
      <c r="CJ39" s="22"/>
      <c r="CK39" s="44"/>
      <c r="CL39" s="45"/>
      <c r="CM39" s="46"/>
      <c r="CR39" s="47"/>
      <c r="CS39" s="48"/>
      <c r="CT39" s="47"/>
      <c r="CU39" s="48"/>
      <c r="CV39" s="47"/>
      <c r="CW39" s="47"/>
      <c r="CZ39" s="44"/>
      <c r="DA39" s="43"/>
      <c r="DB39" s="43"/>
      <c r="DC39" s="43"/>
      <c r="DD39" s="22"/>
      <c r="DF39" s="44"/>
      <c r="DG39" s="43"/>
      <c r="DI39" s="22"/>
      <c r="DJ39" s="22"/>
      <c r="DK39" s="42"/>
      <c r="DL39" s="43"/>
      <c r="DO39" s="22"/>
      <c r="DP39" s="22"/>
      <c r="DQ39" s="42"/>
      <c r="DR39" s="43"/>
      <c r="DV39" s="43"/>
      <c r="DW39" s="22"/>
      <c r="DX39" s="42"/>
      <c r="DY39" s="43"/>
      <c r="EB39" s="22"/>
      <c r="EC39" s="44"/>
      <c r="ED39" s="43"/>
      <c r="EH39" s="22"/>
      <c r="EI39" s="44"/>
      <c r="EJ39" s="44"/>
      <c r="EK39" s="44"/>
      <c r="EL39" s="44"/>
      <c r="EM39" s="22"/>
      <c r="EN39" s="44"/>
      <c r="EO39" s="44"/>
      <c r="EP39" s="44"/>
      <c r="EQ39" s="44"/>
      <c r="EV39" s="22"/>
      <c r="EW39" s="44"/>
      <c r="EX39" s="44"/>
      <c r="EY39" s="44"/>
      <c r="EZ39" s="44"/>
      <c r="FA39" s="22"/>
      <c r="FB39" s="44"/>
      <c r="FC39" s="43"/>
      <c r="FD39" s="43"/>
      <c r="FE39" s="44"/>
      <c r="FF39" s="22"/>
      <c r="FG39" s="44"/>
      <c r="FH39" s="44"/>
      <c r="FI39" s="44"/>
      <c r="FJ39" s="22"/>
      <c r="FK39" s="44"/>
      <c r="FL39" s="44"/>
      <c r="FM39" s="44"/>
      <c r="FN39" s="22"/>
      <c r="FO39" s="44"/>
      <c r="FP39" s="45"/>
      <c r="FQ39" s="46"/>
    </row>
    <row r="40" spans="1:173" s="13" customFormat="1" ht="116.25" customHeight="1">
      <c r="A40" s="92">
        <v>13</v>
      </c>
      <c r="B40" s="91" t="s">
        <v>41</v>
      </c>
      <c r="C40" s="114">
        <v>0.6</v>
      </c>
      <c r="D40" s="23"/>
      <c r="E40" s="73">
        <f>90000+30000</f>
        <v>120000</v>
      </c>
      <c r="F40" s="18"/>
      <c r="G40" s="28"/>
      <c r="H40" s="36"/>
      <c r="I40" s="36"/>
      <c r="J40" s="37"/>
      <c r="K40" s="28"/>
      <c r="L40" s="36"/>
      <c r="M40" s="40"/>
      <c r="N40" s="27"/>
      <c r="O40" s="36"/>
      <c r="P40" s="18" t="s">
        <v>56</v>
      </c>
      <c r="Q40" s="19"/>
      <c r="R40" s="18"/>
      <c r="S40" s="67">
        <f>C40</f>
        <v>0.6</v>
      </c>
      <c r="T40" s="98">
        <f>E40</f>
        <v>120000</v>
      </c>
      <c r="U40" s="17">
        <f>T40</f>
        <v>120000</v>
      </c>
      <c r="V40" s="28"/>
      <c r="W40" s="23"/>
      <c r="X40" s="36"/>
      <c r="Y40" s="36"/>
      <c r="Z40" s="125"/>
      <c r="AA40" s="23"/>
      <c r="AB40" s="28"/>
      <c r="AC40" s="36"/>
      <c r="AD40" s="23"/>
      <c r="AE40" s="125"/>
      <c r="AF40" s="125"/>
      <c r="AG40" s="41"/>
      <c r="AH40" s="63"/>
      <c r="AK40" s="22"/>
      <c r="AL40" s="22"/>
      <c r="AM40" s="42"/>
      <c r="AN40" s="43"/>
      <c r="AR40" s="43"/>
      <c r="AS40" s="22"/>
      <c r="AT40" s="42"/>
      <c r="AU40" s="43"/>
      <c r="AX40" s="22"/>
      <c r="AY40" s="44"/>
      <c r="AZ40" s="43"/>
      <c r="BD40" s="22"/>
      <c r="BE40" s="44"/>
      <c r="BF40" s="44"/>
      <c r="BG40" s="44"/>
      <c r="BH40" s="44"/>
      <c r="BI40" s="22"/>
      <c r="BJ40" s="44"/>
      <c r="BK40" s="44"/>
      <c r="BL40" s="44"/>
      <c r="BM40" s="44"/>
      <c r="BR40" s="22"/>
      <c r="BS40" s="44"/>
      <c r="BT40" s="44"/>
      <c r="BU40" s="44"/>
      <c r="BV40" s="44"/>
      <c r="BW40" s="22"/>
      <c r="BX40" s="44"/>
      <c r="BY40" s="43"/>
      <c r="BZ40" s="43"/>
      <c r="CA40" s="44"/>
      <c r="CB40" s="22"/>
      <c r="CC40" s="44"/>
      <c r="CD40" s="44"/>
      <c r="CE40" s="44"/>
      <c r="CF40" s="22"/>
      <c r="CG40" s="44"/>
      <c r="CH40" s="44"/>
      <c r="CI40" s="44"/>
      <c r="CJ40" s="22"/>
      <c r="CK40" s="44"/>
      <c r="CL40" s="45"/>
      <c r="CM40" s="46"/>
      <c r="CR40" s="47"/>
      <c r="CS40" s="48"/>
      <c r="CT40" s="47"/>
      <c r="CU40" s="48"/>
      <c r="CV40" s="47"/>
      <c r="CW40" s="47"/>
      <c r="CZ40" s="44"/>
      <c r="DA40" s="43"/>
      <c r="DB40" s="43"/>
      <c r="DC40" s="43"/>
      <c r="DD40" s="22"/>
      <c r="DF40" s="44"/>
      <c r="DG40" s="43"/>
      <c r="DI40" s="22"/>
      <c r="DJ40" s="22"/>
      <c r="DK40" s="42"/>
      <c r="DL40" s="43"/>
      <c r="DO40" s="22"/>
      <c r="DP40" s="22"/>
      <c r="DQ40" s="42"/>
      <c r="DR40" s="43"/>
      <c r="DV40" s="43"/>
      <c r="DW40" s="22"/>
      <c r="DX40" s="42"/>
      <c r="DY40" s="43"/>
      <c r="EB40" s="22"/>
      <c r="EC40" s="44"/>
      <c r="ED40" s="43"/>
      <c r="EH40" s="22"/>
      <c r="EI40" s="44"/>
      <c r="EJ40" s="44"/>
      <c r="EK40" s="44"/>
      <c r="EL40" s="44"/>
      <c r="EM40" s="22"/>
      <c r="EN40" s="44"/>
      <c r="EO40" s="44"/>
      <c r="EP40" s="44"/>
      <c r="EQ40" s="44"/>
      <c r="EV40" s="22"/>
      <c r="EW40" s="44"/>
      <c r="EX40" s="44"/>
      <c r="EY40" s="44"/>
      <c r="EZ40" s="44"/>
      <c r="FA40" s="22"/>
      <c r="FB40" s="44"/>
      <c r="FC40" s="43"/>
      <c r="FD40" s="43"/>
      <c r="FE40" s="44"/>
      <c r="FF40" s="22"/>
      <c r="FG40" s="44"/>
      <c r="FH40" s="44"/>
      <c r="FI40" s="44"/>
      <c r="FJ40" s="22"/>
      <c r="FK40" s="44"/>
      <c r="FL40" s="44"/>
      <c r="FM40" s="44"/>
      <c r="FN40" s="22"/>
      <c r="FO40" s="44"/>
      <c r="FP40" s="45"/>
      <c r="FQ40" s="46"/>
    </row>
    <row r="41" spans="1:173" s="13" customFormat="1" ht="59.25" hidden="1" customHeight="1">
      <c r="A41" s="136" t="s">
        <v>42</v>
      </c>
      <c r="B41" s="137"/>
      <c r="C41" s="111"/>
      <c r="D41" s="23"/>
      <c r="E41" s="73"/>
      <c r="F41" s="28"/>
      <c r="G41" s="28"/>
      <c r="H41" s="28"/>
      <c r="I41" s="28"/>
      <c r="J41" s="49"/>
      <c r="K41" s="28"/>
      <c r="L41" s="28"/>
      <c r="M41" s="28"/>
      <c r="N41" s="27"/>
      <c r="O41" s="36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62"/>
    </row>
    <row r="42" spans="1:173" s="14" customFormat="1" ht="42.75" hidden="1" customHeight="1">
      <c r="A42" s="136" t="s">
        <v>43</v>
      </c>
      <c r="B42" s="137"/>
      <c r="C42" s="111"/>
      <c r="D42" s="23"/>
      <c r="E42" s="73"/>
      <c r="F42" s="28"/>
      <c r="G42" s="28"/>
      <c r="H42" s="28"/>
      <c r="I42" s="28"/>
      <c r="J42" s="49"/>
      <c r="K42" s="28"/>
      <c r="L42" s="28"/>
      <c r="M42" s="28"/>
      <c r="N42" s="27"/>
      <c r="O42" s="36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62"/>
    </row>
    <row r="43" spans="1:173" s="14" customFormat="1" ht="69.95" hidden="1" customHeight="1">
      <c r="A43" s="87"/>
      <c r="B43" s="91" t="s">
        <v>44</v>
      </c>
      <c r="C43" s="110"/>
      <c r="D43" s="23"/>
      <c r="E43" s="50">
        <f>G43</f>
        <v>0</v>
      </c>
      <c r="F43" s="19"/>
      <c r="G43" s="18"/>
      <c r="H43" s="19"/>
      <c r="I43" s="19"/>
      <c r="J43" s="51"/>
      <c r="K43" s="19"/>
      <c r="L43" s="19"/>
      <c r="M43" s="19"/>
      <c r="N43" s="27"/>
      <c r="O43" s="36" t="e">
        <f>G43/F43</f>
        <v>#DIV/0!</v>
      </c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62"/>
    </row>
    <row r="44" spans="1:173" s="14" customFormat="1" ht="43.5" hidden="1" customHeight="1">
      <c r="A44" s="136" t="s">
        <v>45</v>
      </c>
      <c r="B44" s="137"/>
      <c r="C44" s="111"/>
      <c r="D44" s="23"/>
      <c r="E44" s="73"/>
      <c r="F44" s="23"/>
      <c r="G44" s="23"/>
      <c r="H44" s="23"/>
      <c r="I44" s="23"/>
      <c r="J44" s="38"/>
      <c r="K44" s="23"/>
      <c r="L44" s="23"/>
      <c r="M44" s="23"/>
      <c r="N44" s="27"/>
      <c r="O44" s="36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62"/>
    </row>
    <row r="45" spans="1:173" s="14" customFormat="1" ht="47.25" hidden="1" customHeight="1">
      <c r="A45" s="136" t="s">
        <v>46</v>
      </c>
      <c r="B45" s="137"/>
      <c r="C45" s="111"/>
      <c r="D45" s="23"/>
      <c r="E45" s="73"/>
      <c r="F45" s="23"/>
      <c r="G45" s="23"/>
      <c r="H45" s="23"/>
      <c r="I45" s="23"/>
      <c r="J45" s="38"/>
      <c r="K45" s="23"/>
      <c r="L45" s="23"/>
      <c r="M45" s="23"/>
      <c r="N45" s="27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62"/>
    </row>
    <row r="46" spans="1:173" s="14" customFormat="1" ht="84" customHeight="1">
      <c r="A46" s="136" t="s">
        <v>47</v>
      </c>
      <c r="B46" s="137"/>
      <c r="C46" s="111"/>
      <c r="D46" s="23"/>
      <c r="E46" s="73"/>
      <c r="F46" s="23"/>
      <c r="G46" s="23"/>
      <c r="H46" s="23"/>
      <c r="I46" s="23"/>
      <c r="J46" s="38"/>
      <c r="K46" s="23"/>
      <c r="L46" s="23"/>
      <c r="M46" s="23"/>
      <c r="N46" s="27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62"/>
    </row>
    <row r="47" spans="1:173" s="14" customFormat="1" ht="136.5" customHeight="1">
      <c r="A47" s="92">
        <v>14</v>
      </c>
      <c r="B47" s="88" t="s">
        <v>109</v>
      </c>
      <c r="C47" s="115" t="s">
        <v>48</v>
      </c>
      <c r="D47" s="74">
        <v>24.72</v>
      </c>
      <c r="E47" s="73">
        <f>159392+6201.3</f>
        <v>165593.29999999999</v>
      </c>
      <c r="F47" s="23"/>
      <c r="G47" s="23"/>
      <c r="H47" s="23"/>
      <c r="I47" s="23"/>
      <c r="J47" s="38" t="str">
        <f>C47</f>
        <v>0,430 / 24,72</v>
      </c>
      <c r="K47" s="25">
        <f>E47</f>
        <v>165593.29999999999</v>
      </c>
      <c r="L47" s="17">
        <f>K47</f>
        <v>165593.29999999999</v>
      </c>
      <c r="M47" s="23"/>
      <c r="N47" s="27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62"/>
    </row>
    <row r="48" spans="1:173" s="14" customFormat="1" ht="74.25" customHeight="1">
      <c r="A48" s="92">
        <v>15</v>
      </c>
      <c r="B48" s="91" t="s">
        <v>91</v>
      </c>
      <c r="C48" s="112">
        <v>7.62</v>
      </c>
      <c r="D48" s="74"/>
      <c r="E48" s="73">
        <v>1600000</v>
      </c>
      <c r="F48" s="23"/>
      <c r="G48" s="23"/>
      <c r="H48" s="23"/>
      <c r="I48" s="23"/>
      <c r="J48" s="38"/>
      <c r="K48" s="25"/>
      <c r="L48" s="17"/>
      <c r="M48" s="23"/>
      <c r="N48" s="27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109">
        <f>C48</f>
        <v>7.62</v>
      </c>
      <c r="AF48" s="25">
        <f>E48</f>
        <v>1600000</v>
      </c>
      <c r="AG48" s="17">
        <f>AF48</f>
        <v>1600000</v>
      </c>
      <c r="AH48" s="62"/>
    </row>
    <row r="49" spans="1:34" s="14" customFormat="1" ht="41.25" hidden="1" customHeight="1">
      <c r="A49" s="136" t="s">
        <v>49</v>
      </c>
      <c r="B49" s="137"/>
      <c r="C49" s="110"/>
      <c r="D49" s="19"/>
      <c r="E49" s="73"/>
      <c r="F49" s="23"/>
      <c r="G49" s="23"/>
      <c r="H49" s="23"/>
      <c r="I49" s="23"/>
      <c r="J49" s="38"/>
      <c r="K49" s="23"/>
      <c r="L49" s="23"/>
      <c r="M49" s="23"/>
      <c r="N49" s="27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62"/>
    </row>
    <row r="50" spans="1:34" s="14" customFormat="1" ht="53.25" customHeight="1">
      <c r="A50" s="136" t="s">
        <v>50</v>
      </c>
      <c r="B50" s="137"/>
      <c r="C50" s="111"/>
      <c r="D50" s="23"/>
      <c r="E50" s="73"/>
      <c r="F50" s="23"/>
      <c r="G50" s="23"/>
      <c r="H50" s="23"/>
      <c r="I50" s="23"/>
      <c r="J50" s="38"/>
      <c r="K50" s="23"/>
      <c r="L50" s="23"/>
      <c r="M50" s="23"/>
      <c r="N50" s="27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62"/>
    </row>
    <row r="51" spans="1:34" s="14" customFormat="1" ht="178.5" customHeight="1">
      <c r="A51" s="92">
        <v>16</v>
      </c>
      <c r="B51" s="88" t="s">
        <v>81</v>
      </c>
      <c r="C51" s="111"/>
      <c r="D51" s="23"/>
      <c r="E51" s="73">
        <f>21675.7+38550.1</f>
        <v>60225.8</v>
      </c>
      <c r="F51" s="23"/>
      <c r="G51" s="18">
        <f>E51</f>
        <v>60225.8</v>
      </c>
      <c r="H51" s="19">
        <f>G51</f>
        <v>60225.8</v>
      </c>
      <c r="I51" s="23"/>
      <c r="J51" s="38"/>
      <c r="K51" s="23"/>
      <c r="L51" s="23"/>
      <c r="M51" s="23"/>
      <c r="N51" s="27"/>
      <c r="O51" s="23"/>
      <c r="P51" s="23"/>
      <c r="Q51" s="23"/>
      <c r="R51" s="23"/>
      <c r="S51" s="23"/>
      <c r="T51" s="16"/>
      <c r="U51" s="27"/>
      <c r="V51" s="23"/>
      <c r="W51" s="23"/>
      <c r="X51" s="16"/>
      <c r="Y51" s="27"/>
      <c r="Z51" s="23"/>
      <c r="AA51" s="23"/>
      <c r="AB51" s="16"/>
      <c r="AC51" s="27"/>
      <c r="AD51" s="23"/>
      <c r="AE51" s="23"/>
      <c r="AF51" s="23"/>
      <c r="AG51" s="23"/>
      <c r="AH51" s="62"/>
    </row>
    <row r="52" spans="1:34" s="14" customFormat="1" ht="104.25" customHeight="1">
      <c r="A52" s="92">
        <v>17</v>
      </c>
      <c r="B52" s="88" t="s">
        <v>51</v>
      </c>
      <c r="C52" s="112">
        <v>1.115</v>
      </c>
      <c r="D52" s="39"/>
      <c r="E52" s="73">
        <v>534050</v>
      </c>
      <c r="F52" s="23"/>
      <c r="G52" s="23"/>
      <c r="H52" s="23"/>
      <c r="I52" s="23"/>
      <c r="J52" s="38"/>
      <c r="K52" s="23"/>
      <c r="L52" s="23"/>
      <c r="M52" s="23"/>
      <c r="N52" s="27"/>
      <c r="O52" s="23"/>
      <c r="P52" s="23"/>
      <c r="Q52" s="23"/>
      <c r="R52" s="23" t="s">
        <v>94</v>
      </c>
      <c r="S52" s="23"/>
      <c r="T52" s="25"/>
      <c r="U52" s="17"/>
      <c r="V52" s="23"/>
      <c r="W52" s="125"/>
      <c r="X52" s="25"/>
      <c r="Y52" s="17"/>
      <c r="Z52" s="23"/>
      <c r="AA52" s="109">
        <f>C52</f>
        <v>1.115</v>
      </c>
      <c r="AB52" s="25">
        <f>E52</f>
        <v>534050</v>
      </c>
      <c r="AC52" s="17">
        <f>AB52</f>
        <v>534050</v>
      </c>
      <c r="AD52" s="23"/>
      <c r="AE52" s="23"/>
      <c r="AF52" s="23"/>
      <c r="AG52" s="23"/>
      <c r="AH52" s="62"/>
    </row>
    <row r="53" spans="1:34" s="14" customFormat="1" ht="111.75" customHeight="1">
      <c r="A53" s="92">
        <v>18</v>
      </c>
      <c r="B53" s="88" t="s">
        <v>52</v>
      </c>
      <c r="C53" s="112">
        <v>16.178999999999998</v>
      </c>
      <c r="D53" s="39"/>
      <c r="E53" s="73">
        <v>2403305</v>
      </c>
      <c r="F53" s="23"/>
      <c r="G53" s="23"/>
      <c r="H53" s="23"/>
      <c r="I53" s="23"/>
      <c r="J53" s="38"/>
      <c r="K53" s="23"/>
      <c r="L53" s="23"/>
      <c r="M53" s="23"/>
      <c r="N53" s="27"/>
      <c r="O53" s="23"/>
      <c r="P53" s="23"/>
      <c r="Q53" s="23"/>
      <c r="R53" s="23"/>
      <c r="S53" s="23"/>
      <c r="T53" s="23"/>
      <c r="U53" s="23"/>
      <c r="V53" s="23"/>
      <c r="W53" s="23"/>
      <c r="X53" s="25"/>
      <c r="Y53" s="17"/>
      <c r="Z53" s="23"/>
      <c r="AA53" s="23"/>
      <c r="AB53" s="25">
        <v>1000000</v>
      </c>
      <c r="AC53" s="17">
        <f>AB53</f>
        <v>1000000</v>
      </c>
      <c r="AD53" s="23"/>
      <c r="AE53" s="109">
        <f>C53</f>
        <v>16.178999999999998</v>
      </c>
      <c r="AF53" s="25">
        <f>E53-AB53</f>
        <v>1403305</v>
      </c>
      <c r="AG53" s="17">
        <f>AF53-AH53</f>
        <v>1403305</v>
      </c>
      <c r="AH53" s="99"/>
    </row>
    <row r="54" spans="1:34" s="14" customFormat="1" ht="120.75" customHeight="1">
      <c r="A54" s="87">
        <v>19</v>
      </c>
      <c r="B54" s="88" t="s">
        <v>86</v>
      </c>
      <c r="C54" s="112">
        <v>2.1</v>
      </c>
      <c r="D54" s="39"/>
      <c r="E54" s="73">
        <f>170000+5620</f>
        <v>175620</v>
      </c>
      <c r="F54" s="23"/>
      <c r="G54" s="23"/>
      <c r="H54" s="23"/>
      <c r="I54" s="23"/>
      <c r="J54" s="38"/>
      <c r="K54" s="25"/>
      <c r="L54" s="17"/>
      <c r="M54" s="23"/>
      <c r="N54" s="27"/>
      <c r="O54" s="18">
        <f>C54</f>
        <v>2.1</v>
      </c>
      <c r="P54" s="25">
        <f>E54</f>
        <v>175620</v>
      </c>
      <c r="Q54" s="17">
        <f>P54</f>
        <v>175620</v>
      </c>
      <c r="R54" s="23" t="s">
        <v>56</v>
      </c>
      <c r="S54" s="23"/>
      <c r="T54" s="23" t="s">
        <v>53</v>
      </c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62"/>
    </row>
    <row r="55" spans="1:34" s="14" customFormat="1" ht="54.75" customHeight="1">
      <c r="A55" s="136" t="s">
        <v>54</v>
      </c>
      <c r="B55" s="137"/>
      <c r="C55" s="111"/>
      <c r="D55" s="23"/>
      <c r="E55" s="73"/>
      <c r="F55" s="23"/>
      <c r="G55" s="23"/>
      <c r="H55" s="23"/>
      <c r="I55" s="23"/>
      <c r="J55" s="38"/>
      <c r="K55" s="23"/>
      <c r="L55" s="23"/>
      <c r="M55" s="23"/>
      <c r="N55" s="27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62"/>
    </row>
    <row r="56" spans="1:34" s="14" customFormat="1" ht="110.25" customHeight="1">
      <c r="A56" s="87">
        <v>20</v>
      </c>
      <c r="B56" s="88" t="s">
        <v>55</v>
      </c>
      <c r="C56" s="110">
        <v>1.83</v>
      </c>
      <c r="D56" s="23"/>
      <c r="E56" s="73">
        <v>341252</v>
      </c>
      <c r="F56" s="23"/>
      <c r="G56" s="23"/>
      <c r="H56" s="23"/>
      <c r="I56" s="23"/>
      <c r="J56" s="38"/>
      <c r="K56" s="23"/>
      <c r="L56" s="23"/>
      <c r="M56" s="23"/>
      <c r="N56" s="27"/>
      <c r="O56" s="23"/>
      <c r="P56" s="23" t="s">
        <v>56</v>
      </c>
      <c r="Q56" s="23"/>
      <c r="R56" s="23"/>
      <c r="S56" s="23"/>
      <c r="T56" s="25"/>
      <c r="U56" s="17"/>
      <c r="V56" s="23"/>
      <c r="W56" s="125"/>
      <c r="X56" s="25"/>
      <c r="Y56" s="17"/>
      <c r="Z56" s="23"/>
      <c r="AA56" s="125"/>
      <c r="AB56" s="25"/>
      <c r="AC56" s="17"/>
      <c r="AD56" s="23"/>
      <c r="AE56" s="109">
        <f>C56</f>
        <v>1.83</v>
      </c>
      <c r="AF56" s="25">
        <f>E56</f>
        <v>341252</v>
      </c>
      <c r="AG56" s="17">
        <f>AF56</f>
        <v>341252</v>
      </c>
      <c r="AH56" s="62"/>
    </row>
    <row r="57" spans="1:34" s="14" customFormat="1" ht="57.75" customHeight="1">
      <c r="A57" s="136" t="s">
        <v>57</v>
      </c>
      <c r="B57" s="137"/>
      <c r="C57" s="111"/>
      <c r="D57" s="23"/>
      <c r="E57" s="73"/>
      <c r="F57" s="23"/>
      <c r="G57" s="23"/>
      <c r="H57" s="23"/>
      <c r="I57" s="23"/>
      <c r="J57" s="38"/>
      <c r="K57" s="23"/>
      <c r="L57" s="23"/>
      <c r="M57" s="23"/>
      <c r="N57" s="27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62"/>
    </row>
    <row r="58" spans="1:34" s="14" customFormat="1" ht="117.75" customHeight="1">
      <c r="A58" s="87">
        <v>21</v>
      </c>
      <c r="B58" s="88" t="s">
        <v>58</v>
      </c>
      <c r="C58" s="110">
        <v>3.7130000000000001</v>
      </c>
      <c r="D58" s="23"/>
      <c r="E58" s="104">
        <f>364694.169*1.07*1.053*1.048*1.046+0.126</f>
        <v>450436.99975074118</v>
      </c>
      <c r="F58" s="23"/>
      <c r="G58" s="18"/>
      <c r="H58" s="19"/>
      <c r="I58" s="23"/>
      <c r="J58" s="65"/>
      <c r="K58" s="18"/>
      <c r="L58" s="17"/>
      <c r="M58" s="23"/>
      <c r="N58" s="27"/>
      <c r="O58" s="67">
        <f>C58</f>
        <v>3.7130000000000001</v>
      </c>
      <c r="P58" s="18">
        <f>E58-K58</f>
        <v>450436.99975074118</v>
      </c>
      <c r="Q58" s="17">
        <f>P58</f>
        <v>450436.99975074118</v>
      </c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62"/>
    </row>
    <row r="59" spans="1:34" s="14" customFormat="1" ht="142.5" customHeight="1">
      <c r="A59" s="87">
        <v>22</v>
      </c>
      <c r="B59" s="90" t="s">
        <v>59</v>
      </c>
      <c r="C59" s="116">
        <f>1.15</f>
        <v>1.1499999999999999</v>
      </c>
      <c r="D59" s="53"/>
      <c r="E59" s="105">
        <f>121697.42*1.015*1.2*1.07*1.053*1.048*1.046*1.046*1.046*1.046+478.387</f>
        <v>210000.00015959024</v>
      </c>
      <c r="F59" s="52"/>
      <c r="G59" s="54"/>
      <c r="H59" s="55"/>
      <c r="I59" s="52"/>
      <c r="J59" s="66"/>
      <c r="K59" s="54"/>
      <c r="L59" s="53"/>
      <c r="M59" s="52"/>
      <c r="N59" s="56"/>
      <c r="O59" s="57"/>
      <c r="P59" s="52"/>
      <c r="Q59" s="52"/>
      <c r="R59" s="52"/>
      <c r="S59" s="52"/>
      <c r="T59" s="105"/>
      <c r="U59" s="52"/>
      <c r="V59" s="52"/>
      <c r="W59" s="52"/>
      <c r="X59" s="52"/>
      <c r="Y59" s="52"/>
      <c r="Z59" s="52"/>
      <c r="AA59" s="109">
        <f>C59</f>
        <v>1.1499999999999999</v>
      </c>
      <c r="AB59" s="25">
        <f>E59</f>
        <v>210000.00015959024</v>
      </c>
      <c r="AC59" s="17">
        <f>AB59</f>
        <v>210000.00015959024</v>
      </c>
      <c r="AD59" s="52"/>
      <c r="AE59" s="52"/>
      <c r="AF59" s="52"/>
      <c r="AG59" s="52"/>
      <c r="AH59" s="64"/>
    </row>
    <row r="60" spans="1:34" s="14" customFormat="1" ht="64.5" customHeight="1">
      <c r="A60" s="81" t="s">
        <v>74</v>
      </c>
      <c r="B60" s="146" t="s">
        <v>73</v>
      </c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147"/>
      <c r="Z60" s="147"/>
      <c r="AA60" s="147"/>
      <c r="AB60" s="147"/>
      <c r="AC60" s="147"/>
      <c r="AD60" s="147"/>
      <c r="AE60" s="147"/>
      <c r="AF60" s="147"/>
      <c r="AG60" s="147"/>
      <c r="AH60" s="148"/>
    </row>
    <row r="61" spans="1:34" s="14" customFormat="1" ht="76.5" customHeight="1">
      <c r="A61" s="76"/>
      <c r="B61" s="70" t="s">
        <v>97</v>
      </c>
      <c r="C61" s="18">
        <f>SUM(C63:C88)</f>
        <v>51.199999999999996</v>
      </c>
      <c r="D61" s="18"/>
      <c r="E61" s="18">
        <f>SUM(E63:E88)</f>
        <v>240626.79999999996</v>
      </c>
      <c r="F61" s="18">
        <f t="shared" ref="F61:H61" si="1">SUM(F65:F88)</f>
        <v>29.700000000000003</v>
      </c>
      <c r="G61" s="18">
        <f t="shared" si="1"/>
        <v>135526.79999999999</v>
      </c>
      <c r="H61" s="19">
        <f t="shared" si="1"/>
        <v>135526.79999999999</v>
      </c>
      <c r="I61" s="18"/>
      <c r="J61" s="18">
        <f>SUM(J63:J88)</f>
        <v>15.5</v>
      </c>
      <c r="K61" s="18">
        <f>SUM(K63:K88)</f>
        <v>72000</v>
      </c>
      <c r="L61" s="19">
        <f>SUM(L63:L88)</f>
        <v>72000</v>
      </c>
      <c r="M61" s="18">
        <f>SUM(M63:M88)</f>
        <v>0</v>
      </c>
      <c r="N61" s="18"/>
      <c r="O61" s="18">
        <f>SUM(O63:O88)</f>
        <v>6</v>
      </c>
      <c r="P61" s="18">
        <f>SUM(P63:P88)</f>
        <v>33100</v>
      </c>
      <c r="Q61" s="19">
        <f>SUM(Q63:Q88)</f>
        <v>33100</v>
      </c>
      <c r="R61" s="19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3"/>
    </row>
    <row r="62" spans="1:34" ht="55.5" customHeight="1">
      <c r="A62" s="136" t="s">
        <v>20</v>
      </c>
      <c r="B62" s="137"/>
      <c r="C62" s="23"/>
      <c r="D62" s="23"/>
      <c r="E62" s="28"/>
      <c r="F62" s="23"/>
      <c r="G62" s="19"/>
      <c r="H62" s="19"/>
      <c r="I62" s="23"/>
      <c r="J62" s="23"/>
      <c r="K62" s="23"/>
      <c r="L62" s="23"/>
      <c r="M62" s="23"/>
      <c r="N62" s="23"/>
      <c r="O62" s="23"/>
      <c r="P62" s="19"/>
      <c r="Q62" s="19"/>
      <c r="R62" s="1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84"/>
    </row>
    <row r="63" spans="1:34" ht="100.5" customHeight="1">
      <c r="A63" s="87">
        <v>1</v>
      </c>
      <c r="B63" s="88" t="s">
        <v>89</v>
      </c>
      <c r="C63" s="56">
        <v>2.8</v>
      </c>
      <c r="D63" s="18"/>
      <c r="E63" s="19">
        <v>14000</v>
      </c>
      <c r="F63" s="56"/>
      <c r="G63" s="18"/>
      <c r="H63" s="19"/>
      <c r="I63" s="23"/>
      <c r="J63" s="23"/>
      <c r="K63" s="18"/>
      <c r="L63" s="19"/>
      <c r="M63" s="19"/>
      <c r="N63" s="19"/>
      <c r="O63" s="23">
        <f>C63</f>
        <v>2.8</v>
      </c>
      <c r="P63" s="19">
        <f>E63</f>
        <v>14000</v>
      </c>
      <c r="Q63" s="19">
        <f>P63</f>
        <v>14000</v>
      </c>
      <c r="R63" s="1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84"/>
    </row>
    <row r="64" spans="1:34" ht="54" customHeight="1">
      <c r="A64" s="136" t="s">
        <v>25</v>
      </c>
      <c r="B64" s="137"/>
      <c r="C64" s="23"/>
      <c r="D64" s="23"/>
      <c r="E64" s="28"/>
      <c r="F64" s="23"/>
      <c r="G64" s="19"/>
      <c r="H64" s="19"/>
      <c r="I64" s="23"/>
      <c r="J64" s="23"/>
      <c r="K64" s="125"/>
      <c r="L64" s="23"/>
      <c r="M64" s="23"/>
      <c r="N64" s="23"/>
      <c r="O64" s="23"/>
      <c r="P64" s="19"/>
      <c r="Q64" s="19"/>
      <c r="R64" s="1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84"/>
    </row>
    <row r="65" spans="1:34" ht="113.25" customHeight="1">
      <c r="A65" s="87">
        <v>2</v>
      </c>
      <c r="B65" s="88" t="s">
        <v>75</v>
      </c>
      <c r="C65" s="56">
        <v>2.9</v>
      </c>
      <c r="D65" s="18"/>
      <c r="E65" s="19">
        <v>15726.81983</v>
      </c>
      <c r="F65" s="56">
        <f>C65</f>
        <v>2.9</v>
      </c>
      <c r="G65" s="18">
        <f>E65</f>
        <v>15726.81983</v>
      </c>
      <c r="H65" s="19">
        <f>G65</f>
        <v>15726.81983</v>
      </c>
      <c r="I65" s="23"/>
      <c r="J65" s="23"/>
      <c r="K65" s="18"/>
      <c r="L65" s="19"/>
      <c r="M65" s="19"/>
      <c r="N65" s="19"/>
      <c r="O65" s="23"/>
      <c r="P65" s="19"/>
      <c r="Q65" s="19"/>
      <c r="R65" s="19"/>
      <c r="S65" s="79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84"/>
    </row>
    <row r="66" spans="1:34" ht="114.75" customHeight="1">
      <c r="A66" s="89">
        <v>3</v>
      </c>
      <c r="B66" s="90" t="s">
        <v>80</v>
      </c>
      <c r="C66" s="56">
        <v>4.4000000000000004</v>
      </c>
      <c r="D66" s="18"/>
      <c r="E66" s="19">
        <v>13167.78347</v>
      </c>
      <c r="F66" s="56">
        <f>C66</f>
        <v>4.4000000000000004</v>
      </c>
      <c r="G66" s="18">
        <f>E66</f>
        <v>13167.78347</v>
      </c>
      <c r="H66" s="19">
        <f>G66</f>
        <v>13167.78347</v>
      </c>
      <c r="I66" s="23"/>
      <c r="J66" s="23"/>
      <c r="K66" s="18"/>
      <c r="L66" s="19"/>
      <c r="M66" s="19"/>
      <c r="N66" s="19"/>
      <c r="O66" s="23"/>
      <c r="P66" s="19"/>
      <c r="Q66" s="19"/>
      <c r="R66" s="1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84"/>
    </row>
    <row r="67" spans="1:34" ht="114.75" customHeight="1">
      <c r="A67" s="87">
        <v>4</v>
      </c>
      <c r="B67" s="91" t="s">
        <v>110</v>
      </c>
      <c r="C67" s="56">
        <f>0.5+0.7+5.6</f>
        <v>6.8</v>
      </c>
      <c r="D67" s="18"/>
      <c r="E67" s="19">
        <v>35000</v>
      </c>
      <c r="F67" s="56"/>
      <c r="G67" s="18"/>
      <c r="H67" s="19"/>
      <c r="I67" s="23"/>
      <c r="J67" s="23">
        <f>C67</f>
        <v>6.8</v>
      </c>
      <c r="K67" s="18">
        <f>E67</f>
        <v>35000</v>
      </c>
      <c r="L67" s="19">
        <f>K67</f>
        <v>35000</v>
      </c>
      <c r="M67" s="19"/>
      <c r="N67" s="19"/>
      <c r="O67" s="56"/>
      <c r="P67" s="18"/>
      <c r="Q67" s="19"/>
      <c r="R67" s="1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84"/>
    </row>
    <row r="68" spans="1:34" ht="57.75" customHeight="1">
      <c r="A68" s="151" t="s">
        <v>31</v>
      </c>
      <c r="B68" s="152"/>
      <c r="C68" s="56"/>
      <c r="D68" s="95"/>
      <c r="E68" s="96"/>
      <c r="F68" s="23"/>
      <c r="G68" s="19"/>
      <c r="H68" s="19"/>
      <c r="I68" s="23"/>
      <c r="J68" s="23"/>
      <c r="K68" s="18"/>
      <c r="L68" s="19"/>
      <c r="M68" s="19"/>
      <c r="N68" s="19"/>
      <c r="O68" s="23"/>
      <c r="P68" s="18"/>
      <c r="Q68" s="19"/>
      <c r="R68" s="1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84"/>
    </row>
    <row r="69" spans="1:34" ht="130.5" customHeight="1">
      <c r="A69" s="87">
        <v>5</v>
      </c>
      <c r="B69" s="91" t="s">
        <v>87</v>
      </c>
      <c r="C69" s="56">
        <v>6.3</v>
      </c>
      <c r="D69" s="78"/>
      <c r="E69" s="19">
        <v>30560.864239999999</v>
      </c>
      <c r="F69" s="56">
        <f>C69</f>
        <v>6.3</v>
      </c>
      <c r="G69" s="18">
        <f>E69</f>
        <v>30560.864239999999</v>
      </c>
      <c r="H69" s="19">
        <f>G69</f>
        <v>30560.864239999999</v>
      </c>
      <c r="I69" s="23"/>
      <c r="J69" s="23"/>
      <c r="K69" s="18"/>
      <c r="L69" s="19"/>
      <c r="M69" s="19"/>
      <c r="N69" s="19"/>
      <c r="O69" s="23"/>
      <c r="P69" s="18"/>
      <c r="Q69" s="19"/>
      <c r="R69" s="19"/>
      <c r="S69" s="79"/>
      <c r="T69" s="79"/>
      <c r="U69" s="79"/>
      <c r="V69" s="79"/>
      <c r="W69" s="79"/>
      <c r="X69" s="79" t="s">
        <v>103</v>
      </c>
      <c r="Y69" s="79"/>
      <c r="Z69" s="79"/>
      <c r="AA69" s="79"/>
      <c r="AB69" s="79"/>
      <c r="AC69" s="79"/>
      <c r="AD69" s="79"/>
      <c r="AE69" s="79"/>
      <c r="AF69" s="79"/>
      <c r="AG69" s="79"/>
      <c r="AH69" s="84"/>
    </row>
    <row r="70" spans="1:34" ht="130.5" customHeight="1">
      <c r="A70" s="92">
        <v>6</v>
      </c>
      <c r="B70" s="91" t="s">
        <v>104</v>
      </c>
      <c r="C70" s="56">
        <f>3+0.9</f>
        <v>3.9</v>
      </c>
      <c r="D70" s="78"/>
      <c r="E70" s="19">
        <v>15000</v>
      </c>
      <c r="F70" s="56"/>
      <c r="G70" s="18"/>
      <c r="H70" s="19"/>
      <c r="I70" s="23"/>
      <c r="J70" s="23">
        <f>C70</f>
        <v>3.9</v>
      </c>
      <c r="K70" s="18">
        <f>E70</f>
        <v>15000</v>
      </c>
      <c r="L70" s="19">
        <f>K70</f>
        <v>15000</v>
      </c>
      <c r="M70" s="19"/>
      <c r="N70" s="19"/>
      <c r="O70" s="23"/>
      <c r="P70" s="18"/>
      <c r="Q70" s="19"/>
      <c r="R70" s="19"/>
      <c r="S70" s="79"/>
      <c r="T70" s="79"/>
      <c r="U70" s="79" t="s">
        <v>53</v>
      </c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84"/>
    </row>
    <row r="71" spans="1:34" ht="59.25" customHeight="1">
      <c r="A71" s="136" t="s">
        <v>32</v>
      </c>
      <c r="B71" s="137"/>
      <c r="C71" s="56"/>
      <c r="D71" s="78"/>
      <c r="E71" s="18"/>
      <c r="F71" s="23"/>
      <c r="G71" s="19"/>
      <c r="H71" s="19"/>
      <c r="I71" s="23"/>
      <c r="J71" s="23"/>
      <c r="K71" s="18" t="s">
        <v>79</v>
      </c>
      <c r="L71" s="19"/>
      <c r="M71" s="19"/>
      <c r="N71" s="19"/>
      <c r="O71" s="23"/>
      <c r="P71" s="18"/>
      <c r="Q71" s="19"/>
      <c r="R71" s="19"/>
      <c r="S71" s="79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84"/>
    </row>
    <row r="72" spans="1:34" ht="156" customHeight="1">
      <c r="A72" s="87">
        <v>8</v>
      </c>
      <c r="B72" s="88" t="s">
        <v>102</v>
      </c>
      <c r="C72" s="56">
        <v>3.2</v>
      </c>
      <c r="D72" s="78"/>
      <c r="E72" s="19">
        <v>19100</v>
      </c>
      <c r="F72" s="56"/>
      <c r="G72" s="18"/>
      <c r="H72" s="19"/>
      <c r="I72" s="23"/>
      <c r="J72" s="23"/>
      <c r="K72" s="18"/>
      <c r="L72" s="19"/>
      <c r="M72" s="19"/>
      <c r="N72" s="19"/>
      <c r="O72" s="23">
        <f>C72</f>
        <v>3.2</v>
      </c>
      <c r="P72" s="18">
        <f>Q72</f>
        <v>19100</v>
      </c>
      <c r="Q72" s="19">
        <f>E72</f>
        <v>19100</v>
      </c>
      <c r="R72" s="1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84"/>
    </row>
    <row r="73" spans="1:34" ht="59.25" customHeight="1">
      <c r="A73" s="136" t="s">
        <v>38</v>
      </c>
      <c r="B73" s="137"/>
      <c r="C73" s="56"/>
      <c r="D73" s="78"/>
      <c r="E73" s="18"/>
      <c r="F73" s="23"/>
      <c r="G73" s="19"/>
      <c r="H73" s="19"/>
      <c r="I73" s="23"/>
      <c r="J73" s="23"/>
      <c r="K73" s="18" t="s">
        <v>79</v>
      </c>
      <c r="L73" s="19"/>
      <c r="M73" s="19"/>
      <c r="N73" s="19"/>
      <c r="O73" s="23"/>
      <c r="P73" s="18"/>
      <c r="Q73" s="19"/>
      <c r="R73" s="19"/>
      <c r="S73" s="79"/>
      <c r="T73" s="79"/>
      <c r="U73" s="79"/>
      <c r="V73" s="79" t="s">
        <v>79</v>
      </c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84"/>
    </row>
    <row r="74" spans="1:34" ht="135.75" customHeight="1">
      <c r="A74" s="87">
        <v>9</v>
      </c>
      <c r="B74" s="91" t="s">
        <v>76</v>
      </c>
      <c r="C74" s="27">
        <v>2.6</v>
      </c>
      <c r="D74" s="78"/>
      <c r="E74" s="19">
        <v>11754.62516</v>
      </c>
      <c r="F74" s="27">
        <f>C74</f>
        <v>2.6</v>
      </c>
      <c r="G74" s="18">
        <f>E74</f>
        <v>11754.62516</v>
      </c>
      <c r="H74" s="19">
        <f>G74</f>
        <v>11754.62516</v>
      </c>
      <c r="I74" s="23"/>
      <c r="J74" s="23"/>
      <c r="K74" s="18"/>
      <c r="L74" s="19"/>
      <c r="M74" s="19"/>
      <c r="N74" s="19"/>
      <c r="O74" s="23"/>
      <c r="P74" s="18"/>
      <c r="Q74" s="19"/>
      <c r="R74" s="19"/>
      <c r="S74" s="79"/>
      <c r="T74" s="79"/>
      <c r="U74" s="79"/>
      <c r="V74" s="79" t="s">
        <v>53</v>
      </c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84"/>
    </row>
    <row r="75" spans="1:34" ht="52.5" customHeight="1">
      <c r="A75" s="136" t="s">
        <v>39</v>
      </c>
      <c r="B75" s="137"/>
      <c r="C75" s="56"/>
      <c r="D75" s="96"/>
      <c r="E75" s="96"/>
      <c r="F75" s="23"/>
      <c r="G75" s="19"/>
      <c r="H75" s="19"/>
      <c r="I75" s="23"/>
      <c r="J75" s="23"/>
      <c r="K75" s="18"/>
      <c r="L75" s="19"/>
      <c r="M75" s="19"/>
      <c r="N75" s="19"/>
      <c r="O75" s="23"/>
      <c r="P75" s="18"/>
      <c r="Q75" s="19"/>
      <c r="R75" s="1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84"/>
    </row>
    <row r="76" spans="1:34" ht="84.75" customHeight="1">
      <c r="A76" s="87">
        <v>10</v>
      </c>
      <c r="B76" s="88" t="s">
        <v>77</v>
      </c>
      <c r="C76" s="56">
        <v>0.5</v>
      </c>
      <c r="D76" s="96"/>
      <c r="E76" s="19">
        <v>3083.1061100000002</v>
      </c>
      <c r="F76" s="56">
        <f>C76</f>
        <v>0.5</v>
      </c>
      <c r="G76" s="18">
        <f>E76</f>
        <v>3083.1061100000002</v>
      </c>
      <c r="H76" s="19">
        <f>G76</f>
        <v>3083.1061100000002</v>
      </c>
      <c r="I76" s="23"/>
      <c r="J76" s="23"/>
      <c r="K76" s="18"/>
      <c r="L76" s="19"/>
      <c r="M76" s="19"/>
      <c r="N76" s="19"/>
      <c r="O76" s="23"/>
      <c r="P76" s="18"/>
      <c r="Q76" s="19"/>
      <c r="R76" s="1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84"/>
    </row>
    <row r="77" spans="1:34" ht="115.5" customHeight="1">
      <c r="A77" s="92">
        <v>11</v>
      </c>
      <c r="B77" s="91" t="s">
        <v>105</v>
      </c>
      <c r="C77" s="27">
        <v>4.8</v>
      </c>
      <c r="D77" s="96"/>
      <c r="E77" s="19">
        <v>22000</v>
      </c>
      <c r="F77" s="27"/>
      <c r="G77" s="18"/>
      <c r="H77" s="19"/>
      <c r="I77" s="23"/>
      <c r="J77" s="23">
        <f>C77</f>
        <v>4.8</v>
      </c>
      <c r="K77" s="18">
        <f>L77</f>
        <v>22000</v>
      </c>
      <c r="L77" s="19">
        <f>E77</f>
        <v>22000</v>
      </c>
      <c r="M77" s="19"/>
      <c r="N77" s="19"/>
      <c r="O77" s="23"/>
      <c r="P77" s="18"/>
      <c r="Q77" s="19"/>
      <c r="R77" s="1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84"/>
    </row>
    <row r="78" spans="1:34" s="58" customFormat="1" ht="80.25" customHeight="1">
      <c r="A78" s="136" t="s">
        <v>40</v>
      </c>
      <c r="B78" s="137"/>
      <c r="C78" s="56"/>
      <c r="D78" s="96"/>
      <c r="E78" s="96"/>
      <c r="F78" s="97"/>
      <c r="G78" s="106"/>
      <c r="H78" s="106"/>
      <c r="I78" s="97"/>
      <c r="J78" s="23"/>
      <c r="K78" s="18"/>
      <c r="L78" s="19"/>
      <c r="M78" s="19"/>
      <c r="N78" s="19"/>
      <c r="O78" s="23"/>
      <c r="P78" s="18"/>
      <c r="Q78" s="19"/>
      <c r="R78" s="1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84"/>
    </row>
    <row r="79" spans="1:34" s="58" customFormat="1" ht="90.75" customHeight="1">
      <c r="A79" s="87">
        <v>12</v>
      </c>
      <c r="B79" s="88" t="s">
        <v>82</v>
      </c>
      <c r="C79" s="56">
        <v>3.2</v>
      </c>
      <c r="D79" s="96"/>
      <c r="E79" s="19">
        <v>14589.52075</v>
      </c>
      <c r="F79" s="56">
        <f>C79</f>
        <v>3.2</v>
      </c>
      <c r="G79" s="18">
        <f>E79</f>
        <v>14589.52075</v>
      </c>
      <c r="H79" s="19">
        <f>G79</f>
        <v>14589.52075</v>
      </c>
      <c r="I79" s="97"/>
      <c r="J79" s="23"/>
      <c r="K79" s="18"/>
      <c r="L79" s="19"/>
      <c r="M79" s="19"/>
      <c r="N79" s="19"/>
      <c r="O79" s="23"/>
      <c r="P79" s="18"/>
      <c r="Q79" s="19"/>
      <c r="R79" s="1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84"/>
    </row>
    <row r="80" spans="1:34" s="58" customFormat="1" ht="60.75" customHeight="1">
      <c r="A80" s="136" t="s">
        <v>46</v>
      </c>
      <c r="B80" s="137"/>
      <c r="C80" s="56"/>
      <c r="D80" s="96"/>
      <c r="E80" s="96"/>
      <c r="F80" s="97"/>
      <c r="G80" s="106"/>
      <c r="H80" s="106"/>
      <c r="I80" s="97"/>
      <c r="J80" s="23"/>
      <c r="K80" s="18"/>
      <c r="L80" s="19"/>
      <c r="M80" s="19"/>
      <c r="N80" s="19"/>
      <c r="O80" s="23"/>
      <c r="P80" s="18"/>
      <c r="Q80" s="19"/>
      <c r="R80" s="1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84"/>
    </row>
    <row r="81" spans="1:34" s="58" customFormat="1" ht="91.5" customHeight="1">
      <c r="A81" s="92">
        <v>13</v>
      </c>
      <c r="B81" s="91" t="s">
        <v>88</v>
      </c>
      <c r="C81" s="56">
        <v>1.8</v>
      </c>
      <c r="D81" s="96"/>
      <c r="E81" s="19">
        <v>12105.282709999999</v>
      </c>
      <c r="F81" s="56">
        <f>C81</f>
        <v>1.8</v>
      </c>
      <c r="G81" s="18">
        <f>E81</f>
        <v>12105.282709999999</v>
      </c>
      <c r="H81" s="19">
        <f>G81</f>
        <v>12105.282709999999</v>
      </c>
      <c r="I81" s="97"/>
      <c r="J81" s="23"/>
      <c r="K81" s="18"/>
      <c r="L81" s="19"/>
      <c r="M81" s="19"/>
      <c r="N81" s="19"/>
      <c r="O81" s="23"/>
      <c r="P81" s="18"/>
      <c r="Q81" s="19"/>
      <c r="R81" s="1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84"/>
    </row>
    <row r="82" spans="1:34" s="58" customFormat="1" ht="57.75" customHeight="1">
      <c r="A82" s="136" t="s">
        <v>49</v>
      </c>
      <c r="B82" s="137"/>
      <c r="C82" s="56"/>
      <c r="D82" s="96"/>
      <c r="E82" s="96"/>
      <c r="F82" s="97"/>
      <c r="G82" s="106"/>
      <c r="H82" s="106"/>
      <c r="I82" s="97"/>
      <c r="J82" s="23"/>
      <c r="K82" s="18"/>
      <c r="L82" s="19"/>
      <c r="M82" s="19"/>
      <c r="N82" s="19"/>
      <c r="O82" s="23"/>
      <c r="P82" s="18"/>
      <c r="Q82" s="19"/>
      <c r="R82" s="1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84"/>
    </row>
    <row r="83" spans="1:34" ht="80.25" customHeight="1">
      <c r="A83" s="87">
        <v>14</v>
      </c>
      <c r="B83" s="88" t="s">
        <v>84</v>
      </c>
      <c r="C83" s="56">
        <v>3.1</v>
      </c>
      <c r="D83" s="96"/>
      <c r="E83" s="19">
        <v>10790.533750000001</v>
      </c>
      <c r="F83" s="56">
        <f>C83</f>
        <v>3.1</v>
      </c>
      <c r="G83" s="18">
        <f>E83</f>
        <v>10790.533750000001</v>
      </c>
      <c r="H83" s="19">
        <f>G83</f>
        <v>10790.533750000001</v>
      </c>
      <c r="I83" s="23"/>
      <c r="J83" s="23"/>
      <c r="K83" s="18"/>
      <c r="L83" s="19"/>
      <c r="M83" s="19"/>
      <c r="N83" s="19"/>
      <c r="O83" s="23"/>
      <c r="P83" s="18"/>
      <c r="Q83" s="19"/>
      <c r="R83" s="1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84"/>
    </row>
    <row r="84" spans="1:34" ht="56.25" customHeight="1">
      <c r="A84" s="136" t="s">
        <v>50</v>
      </c>
      <c r="B84" s="137"/>
      <c r="C84" s="56"/>
      <c r="D84" s="96"/>
      <c r="E84" s="96"/>
      <c r="F84" s="23"/>
      <c r="G84" s="19"/>
      <c r="H84" s="19"/>
      <c r="I84" s="23"/>
      <c r="J84" s="23"/>
      <c r="K84" s="18"/>
      <c r="L84" s="19"/>
      <c r="M84" s="19"/>
      <c r="N84" s="19"/>
      <c r="O84" s="23"/>
      <c r="P84" s="18"/>
      <c r="Q84" s="19"/>
      <c r="R84" s="1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84"/>
    </row>
    <row r="85" spans="1:34" ht="113.25" customHeight="1">
      <c r="A85" s="87">
        <v>15</v>
      </c>
      <c r="B85" s="88" t="s">
        <v>83</v>
      </c>
      <c r="C85" s="56">
        <v>1.4</v>
      </c>
      <c r="D85" s="23"/>
      <c r="E85" s="19">
        <v>6837.5034699999997</v>
      </c>
      <c r="F85" s="56">
        <f>C85</f>
        <v>1.4</v>
      </c>
      <c r="G85" s="18">
        <f>E85</f>
        <v>6837.5034699999997</v>
      </c>
      <c r="H85" s="19">
        <f>G85</f>
        <v>6837.5034699999997</v>
      </c>
      <c r="I85" s="23"/>
      <c r="J85" s="23"/>
      <c r="K85" s="18"/>
      <c r="L85" s="19"/>
      <c r="M85" s="19"/>
      <c r="N85" s="19"/>
      <c r="O85" s="23"/>
      <c r="P85" s="18"/>
      <c r="Q85" s="19"/>
      <c r="R85" s="1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84"/>
    </row>
    <row r="86" spans="1:34" ht="87.75" customHeight="1">
      <c r="A86" s="92">
        <v>16</v>
      </c>
      <c r="B86" s="91" t="s">
        <v>90</v>
      </c>
      <c r="C86" s="56">
        <v>1.7</v>
      </c>
      <c r="D86" s="23"/>
      <c r="E86" s="19">
        <f>9469.51192+0.01031</f>
        <v>9469.5222300000005</v>
      </c>
      <c r="F86" s="56">
        <f>C86</f>
        <v>1.7</v>
      </c>
      <c r="G86" s="18">
        <f>E86</f>
        <v>9469.5222300000005</v>
      </c>
      <c r="H86" s="19">
        <f>G86</f>
        <v>9469.5222300000005</v>
      </c>
      <c r="I86" s="23"/>
      <c r="J86" s="23"/>
      <c r="K86" s="18"/>
      <c r="L86" s="19"/>
      <c r="M86" s="19"/>
      <c r="N86" s="19"/>
      <c r="O86" s="23"/>
      <c r="P86" s="18"/>
      <c r="Q86" s="19"/>
      <c r="R86" s="1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84"/>
    </row>
    <row r="87" spans="1:34" ht="47.25" customHeight="1">
      <c r="A87" s="136" t="s">
        <v>57</v>
      </c>
      <c r="B87" s="137"/>
      <c r="C87" s="56"/>
      <c r="D87" s="23"/>
      <c r="E87" s="23"/>
      <c r="F87" s="23"/>
      <c r="G87" s="19"/>
      <c r="H87" s="19"/>
      <c r="I87" s="23"/>
      <c r="J87" s="23"/>
      <c r="K87" s="18"/>
      <c r="L87" s="19"/>
      <c r="M87" s="19"/>
      <c r="N87" s="19"/>
      <c r="O87" s="23"/>
      <c r="P87" s="18"/>
      <c r="Q87" s="19"/>
      <c r="R87" s="1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84"/>
    </row>
    <row r="88" spans="1:34" ht="74.25" customHeight="1" thickBot="1">
      <c r="A88" s="100">
        <v>17</v>
      </c>
      <c r="B88" s="107" t="s">
        <v>78</v>
      </c>
      <c r="C88" s="101">
        <v>1.8</v>
      </c>
      <c r="D88" s="68"/>
      <c r="E88" s="102">
        <v>7441.2382799999996</v>
      </c>
      <c r="F88" s="101">
        <f>C88</f>
        <v>1.8</v>
      </c>
      <c r="G88" s="103">
        <f>E88</f>
        <v>7441.2382799999996</v>
      </c>
      <c r="H88" s="102">
        <f>G88</f>
        <v>7441.2382799999996</v>
      </c>
      <c r="I88" s="68"/>
      <c r="J88" s="68"/>
      <c r="K88" s="103"/>
      <c r="L88" s="102"/>
      <c r="M88" s="102"/>
      <c r="N88" s="102"/>
      <c r="O88" s="68"/>
      <c r="P88" s="103"/>
      <c r="Q88" s="102"/>
      <c r="R88" s="102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6"/>
    </row>
    <row r="89" spans="1:34" ht="12.75" customHeight="1">
      <c r="B89" s="59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</row>
    <row r="90" spans="1:34">
      <c r="B90" s="59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</row>
    <row r="91" spans="1:34">
      <c r="B91" s="59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</row>
    <row r="92" spans="1:34">
      <c r="B92" s="59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</row>
    <row r="93" spans="1:34">
      <c r="B93" s="59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</row>
    <row r="94" spans="1:34">
      <c r="B94" s="59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</row>
    <row r="95" spans="1:34">
      <c r="B95" s="59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</row>
    <row r="96" spans="1:34">
      <c r="B96" s="59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</row>
    <row r="97" spans="2:15">
      <c r="B97" s="59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</row>
    <row r="98" spans="2:15">
      <c r="B98" s="59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</row>
    <row r="99" spans="2:15">
      <c r="B99" s="59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</row>
    <row r="100" spans="2:15">
      <c r="B100" s="59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</row>
    <row r="101" spans="2:15">
      <c r="B101" s="59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</row>
    <row r="102" spans="2:15">
      <c r="B102" s="59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</row>
    <row r="103" spans="2:15">
      <c r="B103" s="59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</row>
    <row r="104" spans="2:15">
      <c r="B104" s="59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  <row r="105" spans="2:15">
      <c r="B105" s="59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</row>
    <row r="106" spans="2:15">
      <c r="B106" s="59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</row>
    <row r="107" spans="2:15">
      <c r="B107" s="59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</row>
    <row r="108" spans="2:15">
      <c r="B108" s="59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</row>
    <row r="109" spans="2:15">
      <c r="B109" s="59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2:15">
      <c r="B110" s="59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</row>
    <row r="111" spans="2:15">
      <c r="B111" s="59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</row>
    <row r="112" spans="2:15">
      <c r="B112" s="59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</row>
    <row r="113" spans="2:15">
      <c r="B113" s="59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</row>
    <row r="114" spans="2:15">
      <c r="B114" s="59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</row>
    <row r="115" spans="2:15">
      <c r="B115" s="59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</row>
    <row r="116" spans="2:15">
      <c r="B116" s="59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</row>
    <row r="117" spans="2:15">
      <c r="B117" s="59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</row>
  </sheetData>
  <dataConsolidate/>
  <mergeCells count="55">
    <mergeCell ref="A78:B78"/>
    <mergeCell ref="A80:B80"/>
    <mergeCell ref="A82:B82"/>
    <mergeCell ref="A84:B84"/>
    <mergeCell ref="A87:B87"/>
    <mergeCell ref="A75:B75"/>
    <mergeCell ref="A46:B46"/>
    <mergeCell ref="A49:B49"/>
    <mergeCell ref="A50:B50"/>
    <mergeCell ref="A55:B55"/>
    <mergeCell ref="A57:B57"/>
    <mergeCell ref="B60:AH60"/>
    <mergeCell ref="A62:B62"/>
    <mergeCell ref="A64:B64"/>
    <mergeCell ref="A68:B68"/>
    <mergeCell ref="A71:B71"/>
    <mergeCell ref="A73:B73"/>
    <mergeCell ref="A45:B45"/>
    <mergeCell ref="A23:B23"/>
    <mergeCell ref="A28:B28"/>
    <mergeCell ref="A30:B30"/>
    <mergeCell ref="A32:B32"/>
    <mergeCell ref="A34:B34"/>
    <mergeCell ref="A36:B36"/>
    <mergeCell ref="A38:B38"/>
    <mergeCell ref="A39:B39"/>
    <mergeCell ref="A41:B41"/>
    <mergeCell ref="A42:B42"/>
    <mergeCell ref="A44:B44"/>
    <mergeCell ref="A18:B18"/>
    <mergeCell ref="S6:V6"/>
    <mergeCell ref="W6:Z6"/>
    <mergeCell ref="AA6:AD6"/>
    <mergeCell ref="AE6:AH6"/>
    <mergeCell ref="C7:D7"/>
    <mergeCell ref="H7:I7"/>
    <mergeCell ref="L7:N7"/>
    <mergeCell ref="Q7:R7"/>
    <mergeCell ref="U7:V7"/>
    <mergeCell ref="Y7:Z7"/>
    <mergeCell ref="AC7:AD7"/>
    <mergeCell ref="AG7:AH7"/>
    <mergeCell ref="A10:AH10"/>
    <mergeCell ref="B11:AH11"/>
    <mergeCell ref="A15:B15"/>
    <mergeCell ref="F1:N1"/>
    <mergeCell ref="AA1:AH1"/>
    <mergeCell ref="A3:AH3"/>
    <mergeCell ref="A4:AH4"/>
    <mergeCell ref="A6:A8"/>
    <mergeCell ref="B6:B8"/>
    <mergeCell ref="C6:E6"/>
    <mergeCell ref="F6:I6"/>
    <mergeCell ref="J6:N6"/>
    <mergeCell ref="O6:R6"/>
  </mergeCells>
  <printOptions horizontalCentered="1"/>
  <pageMargins left="0.39370078740157483" right="0.39370078740157483" top="0.59055118110236227" bottom="0.59055118110236227" header="0.31496062992125984" footer="0.51181102362204722"/>
  <pageSetup paperSize="8" scale="23" firstPageNumber="67" fitToHeight="4" orientation="landscape" useFirstPageNumber="1" r:id="rId1"/>
  <headerFooter alignWithMargins="0">
    <oddHeader>&amp;C&amp;24&amp;P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14.04.24 без тоннеля</vt:lpstr>
      <vt:lpstr>'14.04.24 без тоннеля'!Заголовки_для_печати</vt:lpstr>
      <vt:lpstr>'14.04.24 без тоннеля'!Область_печати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2024-05-03T09:12:18Z</cp:lastPrinted>
  <dcterms:created xsi:type="dcterms:W3CDTF">2023-06-23T06:52:40Z</dcterms:created>
  <dcterms:modified xsi:type="dcterms:W3CDTF">2024-05-03T09:12:19Z</dcterms:modified>
</cp:coreProperties>
</file>