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930" yWindow="90" windowWidth="23955" windowHeight="11400" tabRatio="973" activeTab="5"/>
  </bookViews>
  <sheets>
    <sheet name="2. Показатели РП ВП" sheetId="32" r:id="rId1"/>
    <sheet name="3. Показатели РП ВП_по месяцам" sheetId="34" r:id="rId2"/>
    <sheet name="4. Мероприятия РП ВП" sheetId="35" r:id="rId3"/>
    <sheet name="5. Финансовое обеспечение РП ВП" sheetId="36" r:id="rId4"/>
    <sheet name="6. Бюджет РП ВП_по месяцам" sheetId="37" r:id="rId5"/>
    <sheet name="План реализации ВП уточ" sheetId="42" r:id="rId6"/>
  </sheets>
  <definedNames>
    <definedName name="_bookmark5" localSheetId="0">'2. Показатели РП ВП'!$B$9</definedName>
    <definedName name="_bookmark5" localSheetId="1">'3. Показатели РП ВП_по месяцам'!#REF!</definedName>
    <definedName name="_bookmark5" localSheetId="2">'4. Мероприятия РП ВП'!#REF!</definedName>
    <definedName name="_bookmark5" localSheetId="3">'5. Финансовое обеспечение РП ВП'!#REF!</definedName>
    <definedName name="_bookmark5" localSheetId="4">'6. Бюджет РП ВП_по месяцам'!#REF!</definedName>
    <definedName name="_bookmark5" localSheetId="5">'План реализации ВП уточ'!#REF!</definedName>
    <definedName name="_ftn1" localSheetId="2">'4. Мероприятия РП ВП'!#REF!</definedName>
    <definedName name="_ftn1" localSheetId="3">'5. Финансовое обеспечение РП ВП'!#REF!</definedName>
    <definedName name="_ftn1" localSheetId="4">'6. Бюджет РП ВП_по месяцам'!#REF!</definedName>
    <definedName name="_ftn1" localSheetId="5">'План реализации ВП уточ'!#REF!</definedName>
    <definedName name="_ftn2" localSheetId="2">'4. Мероприятия РП ВП'!#REF!</definedName>
    <definedName name="_ftn2" localSheetId="3">'5. Финансовое обеспечение РП ВП'!#REF!</definedName>
    <definedName name="_ftn2" localSheetId="4">'6. Бюджет РП ВП_по месяцам'!#REF!</definedName>
    <definedName name="_ftn2" localSheetId="5">'План реализации ВП уточ'!#REF!</definedName>
    <definedName name="_ftn3" localSheetId="5">'План реализации ВП уточ'!#REF!</definedName>
    <definedName name="_ftn4" localSheetId="5">'План реализации ВП уточ'!#REF!</definedName>
    <definedName name="_ftn5" localSheetId="5">'План реализации ВП уточ'!#REF!</definedName>
    <definedName name="_ftn6" localSheetId="5">'План реализации ВП уточ'!#REF!</definedName>
    <definedName name="_ftn7" localSheetId="5">'План реализации ВП уточ'!#REF!</definedName>
    <definedName name="_ftn8" localSheetId="5">'План реализации ВП уточ'!#REF!</definedName>
    <definedName name="_ftnref1" localSheetId="2">'4. Мероприятия РП ВП'!$E$4</definedName>
    <definedName name="_ftnref1" localSheetId="3">'5. Финансовое обеспечение РП ВП'!#REF!</definedName>
    <definedName name="_ftnref1" localSheetId="4">'6. Бюджет РП ВП_по месяцам'!#REF!</definedName>
    <definedName name="_ftnref1" localSheetId="5">'План реализации ВП уточ'!#REF!</definedName>
    <definedName name="_ftnref2" localSheetId="2">'4. Мероприятия РП ВП'!#REF!</definedName>
    <definedName name="_ftnref2" localSheetId="3">'5. Финансовое обеспечение РП ВП'!#REF!</definedName>
    <definedName name="_ftnref2" localSheetId="4">'6. Бюджет РП ВП_по месяцам'!#REF!</definedName>
    <definedName name="_ftnref2" localSheetId="5">'План реализации ВП уточ'!#REF!</definedName>
    <definedName name="_ftnref3" localSheetId="2">'4. Мероприятия РП ВП'!$N$4</definedName>
    <definedName name="_ftnref3" localSheetId="3">'5. Финансовое обеспечение РП ВП'!#REF!</definedName>
    <definedName name="_ftnref3" localSheetId="4">'6. Бюджет РП ВП_по месяцам'!#REF!</definedName>
    <definedName name="_ftnref3" localSheetId="5">'План реализации ВП уточ'!#REF!</definedName>
    <definedName name="_ftnref4" localSheetId="5">'План реализации ВП уточ'!$E$4</definedName>
    <definedName name="_ftnref5" localSheetId="5">'План реализации ВП уточ'!$G$4</definedName>
    <definedName name="_ftnref6" localSheetId="5">'План реализации ВП уточ'!$H$5</definedName>
    <definedName name="_ftnref7" localSheetId="5">'План реализации ВП уточ'!$I$4</definedName>
    <definedName name="_ftnref8" localSheetId="5">'План реализации ВП уточ'!$L$4</definedName>
    <definedName name="_Hlk127704986" localSheetId="5">'План реализации ВП уточ'!$A$7</definedName>
    <definedName name="_Hlk127716945" localSheetId="4">'6. Бюджет РП ВП_по месяцам'!#REF!</definedName>
    <definedName name="_Hlk127716945" localSheetId="5">'План реализации ВП уточ'!#REF!</definedName>
    <definedName name="_xlnm.Print_Titles" localSheetId="2">'4. Мероприятия РП ВП'!$4:$6</definedName>
    <definedName name="_xlnm.Print_Titles" localSheetId="3">'5. Финансовое обеспечение РП ВП'!$35:$37</definedName>
    <definedName name="_xlnm.Print_Titles" localSheetId="5">'План реализации ВП уточ'!$4:$6</definedName>
    <definedName name="_xlnm.Print_Area" localSheetId="0">'2. Показатели РП ВП'!$A$2:$Q$17</definedName>
    <definedName name="_xlnm.Print_Area" localSheetId="1">'3. Показатели РП ВП_по месяцам'!$A$2:$P$16</definedName>
    <definedName name="_xlnm.Print_Area" localSheetId="2">'4. Мероприятия РП ВП'!$A$2:$P$19</definedName>
    <definedName name="_xlnm.Print_Area" localSheetId="3">'5. Финансовое обеспечение РП ВП'!$A$2:$O$114</definedName>
    <definedName name="_xlnm.Print_Area" localSheetId="4">'6. Бюджет РП ВП_по месяцам'!$A$2:$N$16</definedName>
    <definedName name="_xlnm.Print_Area" localSheetId="5">'План реализации ВП уточ'!$A$1:$L$99</definedName>
  </definedNames>
  <calcPr calcId="145621"/>
</workbook>
</file>

<file path=xl/calcChain.xml><?xml version="1.0" encoding="utf-8"?>
<calcChain xmlns="http://schemas.openxmlformats.org/spreadsheetml/2006/main">
  <c r="O9" i="34"/>
  <c r="P9" s="1"/>
  <c r="N9"/>
  <c r="M9"/>
  <c r="L9"/>
  <c r="K9"/>
  <c r="J9"/>
  <c r="I9"/>
  <c r="H9"/>
  <c r="G9"/>
  <c r="F9"/>
  <c r="E9"/>
  <c r="H10" i="32"/>
  <c r="N14" i="37"/>
  <c r="M9"/>
  <c r="F10" i="32"/>
  <c r="N13" l="1"/>
  <c r="J13"/>
  <c r="O96" i="36" l="1"/>
  <c r="O95"/>
  <c r="O49"/>
  <c r="J108" l="1"/>
  <c r="I108"/>
  <c r="H108"/>
  <c r="J40"/>
  <c r="J110" l="1"/>
  <c r="I110"/>
  <c r="H110"/>
  <c r="H61"/>
  <c r="L40" l="1"/>
  <c r="P10" i="34" l="1"/>
  <c r="F16" i="37" l="1"/>
  <c r="N10" l="1"/>
  <c r="J113" i="36" l="1"/>
  <c r="I113"/>
  <c r="H113"/>
  <c r="H29"/>
  <c r="N108"/>
  <c r="M108"/>
  <c r="L108"/>
  <c r="K108"/>
  <c r="O108" l="1"/>
  <c r="N94"/>
  <c r="M94"/>
  <c r="L94"/>
  <c r="K94"/>
  <c r="J94"/>
  <c r="O82"/>
  <c r="N82"/>
  <c r="M82"/>
  <c r="L82"/>
  <c r="K82"/>
  <c r="J82"/>
  <c r="I82"/>
  <c r="H82"/>
  <c r="O76"/>
  <c r="N76"/>
  <c r="M76"/>
  <c r="L76"/>
  <c r="K76"/>
  <c r="J76"/>
  <c r="I76"/>
  <c r="H76"/>
  <c r="O73"/>
  <c r="N73"/>
  <c r="M73"/>
  <c r="L73"/>
  <c r="K73"/>
  <c r="J73"/>
  <c r="I73"/>
  <c r="H73"/>
  <c r="O67"/>
  <c r="N67"/>
  <c r="N107" s="1"/>
  <c r="M67"/>
  <c r="L67"/>
  <c r="L107" s="1"/>
  <c r="K67"/>
  <c r="J67"/>
  <c r="I67"/>
  <c r="H67"/>
  <c r="H107" s="1"/>
  <c r="N64"/>
  <c r="N113" s="1"/>
  <c r="M64"/>
  <c r="M113" s="1"/>
  <c r="L64"/>
  <c r="L113" s="1"/>
  <c r="K64"/>
  <c r="K113" s="1"/>
  <c r="O15"/>
  <c r="O26"/>
  <c r="N32"/>
  <c r="M32"/>
  <c r="L32"/>
  <c r="K32"/>
  <c r="J32"/>
  <c r="I32"/>
  <c r="H32"/>
  <c r="N24"/>
  <c r="M24"/>
  <c r="L24"/>
  <c r="K24"/>
  <c r="J24"/>
  <c r="I24"/>
  <c r="H24"/>
  <c r="M13" i="32"/>
  <c r="L13"/>
  <c r="L105" i="36" l="1"/>
  <c r="N105"/>
  <c r="K107"/>
  <c r="K105" s="1"/>
  <c r="M107"/>
  <c r="M105" s="1"/>
  <c r="O113"/>
  <c r="O94"/>
  <c r="O64"/>
  <c r="O24"/>
  <c r="O32"/>
  <c r="N11" i="32"/>
  <c r="M11"/>
  <c r="L11"/>
  <c r="K11"/>
  <c r="J11"/>
  <c r="I11"/>
  <c r="I10"/>
  <c r="J10" l="1"/>
  <c r="K10" s="1"/>
  <c r="L10" s="1"/>
  <c r="M10" s="1"/>
  <c r="N10" s="1"/>
  <c r="H16" i="37"/>
  <c r="I16"/>
  <c r="J16"/>
  <c r="K16"/>
  <c r="L16"/>
  <c r="M16"/>
  <c r="G16"/>
  <c r="I31" i="36"/>
  <c r="J31"/>
  <c r="K31"/>
  <c r="L31"/>
  <c r="M31"/>
  <c r="N31"/>
  <c r="H31"/>
  <c r="I58"/>
  <c r="O33"/>
  <c r="N33"/>
  <c r="M33"/>
  <c r="L33"/>
  <c r="K33"/>
  <c r="J33"/>
  <c r="I33"/>
  <c r="H33"/>
  <c r="N12"/>
  <c r="N61" s="1"/>
  <c r="N110" s="1"/>
  <c r="M12"/>
  <c r="M61" s="1"/>
  <c r="M110" s="1"/>
  <c r="L12"/>
  <c r="L61" s="1"/>
  <c r="L110" s="1"/>
  <c r="K12"/>
  <c r="K61" s="1"/>
  <c r="K110" s="1"/>
  <c r="J58"/>
  <c r="O14"/>
  <c r="O29"/>
  <c r="I107" l="1"/>
  <c r="I105" s="1"/>
  <c r="J107"/>
  <c r="J105" s="1"/>
  <c r="O61"/>
  <c r="O110" s="1"/>
  <c r="O58"/>
  <c r="J30"/>
  <c r="N30"/>
  <c r="L30"/>
  <c r="M30"/>
  <c r="K30"/>
  <c r="I30"/>
  <c r="O28"/>
  <c r="O12"/>
  <c r="H28"/>
  <c r="I28"/>
  <c r="K28"/>
  <c r="M28"/>
  <c r="J28"/>
  <c r="L28"/>
  <c r="N28"/>
  <c r="J11" i="42" l="1"/>
  <c r="N9" i="37" l="1"/>
  <c r="N16" s="1"/>
  <c r="N9" i="36" l="1"/>
  <c r="M9"/>
  <c r="L9"/>
  <c r="K9"/>
  <c r="J9" l="1"/>
  <c r="A1" i="34"/>
  <c r="I9" i="36"/>
  <c r="O11" l="1"/>
  <c r="H9" l="1"/>
  <c r="O40" l="1"/>
  <c r="P40" s="1"/>
  <c r="O10"/>
  <c r="O9"/>
  <c r="A1" i="37"/>
  <c r="A1" i="36"/>
  <c r="A1" i="35"/>
  <c r="A1" i="32"/>
  <c r="O31" i="36" l="1"/>
  <c r="H30"/>
  <c r="O30" s="1"/>
  <c r="O85" l="1"/>
  <c r="O107" l="1"/>
  <c r="O105" s="1"/>
  <c r="H105"/>
  <c r="P105"/>
</calcChain>
</file>

<file path=xl/sharedStrings.xml><?xml version="1.0" encoding="utf-8"?>
<sst xmlns="http://schemas.openxmlformats.org/spreadsheetml/2006/main" count="1242" uniqueCount="266">
  <si>
    <t>№ п/п</t>
  </si>
  <si>
    <t>1.</t>
  </si>
  <si>
    <t>Источник финансового обеспечения</t>
  </si>
  <si>
    <t>Уровень показателя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</si>
  <si>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</si>
  <si>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</si>
  <si>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</si>
  <si>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</si>
  <si>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</si>
  <si>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</si>
  <si>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</si>
  <si>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</si>
  <si>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1.1.1.</t>
  </si>
  <si>
    <t>Срок реализации</t>
  </si>
  <si>
    <t>Всего</t>
  </si>
  <si>
    <t>Объем финансового обеспечения по годам реализации, тыс. рублей</t>
  </si>
  <si>
    <t>1.1</t>
  </si>
  <si>
    <t>1.2</t>
  </si>
  <si>
    <t>Тип мероприятия (результата)</t>
  </si>
  <si>
    <t>Наименование мероприятия (результата)</t>
  </si>
  <si>
    <t>Х</t>
  </si>
  <si>
    <t>Мощность объекта</t>
  </si>
  <si>
    <t>Нарастающий итог</t>
  </si>
  <si>
    <t>Признак возрастания / убывания</t>
  </si>
  <si>
    <t>Период, год</t>
  </si>
  <si>
    <t>март</t>
  </si>
  <si>
    <t>1.1.3.</t>
  </si>
  <si>
    <t>1.1.2.</t>
  </si>
  <si>
    <t>План исполнения нарастающим итогом (тыс. рублей)</t>
  </si>
  <si>
    <t xml:space="preserve">Наименование мероприятия (результата) </t>
  </si>
  <si>
    <t>1.1.1.К.1.</t>
  </si>
  <si>
    <t>последователи</t>
  </si>
  <si>
    <t>предшественники</t>
  </si>
  <si>
    <t>окончание</t>
  </si>
  <si>
    <t>начало</t>
  </si>
  <si>
    <t>Объем финансового обеспечения (тыс. руб.)</t>
  </si>
  <si>
    <t>Ответственный исполнитель</t>
  </si>
  <si>
    <t>Взаимосвязь</t>
  </si>
  <si>
    <t>Таблица 1</t>
  </si>
  <si>
    <t>Всего, в том числе:</t>
  </si>
  <si>
    <t xml:space="preserve">Федеральный бюджет </t>
  </si>
  <si>
    <t>Бюджет Белгородской области</t>
  </si>
  <si>
    <t>Консолидированные бюджеты муниципальных образований</t>
  </si>
  <si>
    <t>Областной бюджет</t>
  </si>
  <si>
    <t>Филоненко А.И.</t>
  </si>
  <si>
    <t>Показатели ведомственного проекта</t>
  </si>
  <si>
    <t>км</t>
  </si>
  <si>
    <t>да</t>
  </si>
  <si>
    <t>нет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</si>
  <si>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</si>
  <si>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</si>
  <si>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</si>
  <si>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</si>
  <si>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</si>
  <si>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</si>
  <si>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</si>
  <si>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ИТОГО ПО ВЕДОМСТВЕННОМУ ПРОЕКТУ</t>
  </si>
  <si>
    <t xml:space="preserve">Протяженность построенных автодорог в микрорайонах массовой жилищной застройки                                                  </t>
  </si>
  <si>
    <t>Протяжённость построенных (реконструированных)  искусственных сооружений в населенных пунктах</t>
  </si>
  <si>
    <t>пог. м</t>
  </si>
  <si>
    <t xml:space="preserve">На конец 2024 года </t>
  </si>
  <si>
    <t>1.3</t>
  </si>
  <si>
    <t>Протяжённость построенных (реконструированных)  автодорог в населенных пунктах</t>
  </si>
  <si>
    <t xml:space="preserve">Построено автодорог в микрорайонах массовой жилищной застройки                                                  </t>
  </si>
  <si>
    <t xml:space="preserve">Построено (реконструировано) автодорог в населенных пунктах </t>
  </si>
  <si>
    <t>Построено (реконструировано)  искусственных сооружений в населенных пунктах</t>
  </si>
  <si>
    <t>1.4</t>
  </si>
  <si>
    <t>Всего на конец                            2024 года (тыс. рублей)</t>
  </si>
  <si>
    <t>Региональный бюджет (всего), из них:</t>
  </si>
  <si>
    <t>Внебюджетные источники</t>
  </si>
  <si>
    <t>Количество изготовленной проектно-сметной документации</t>
  </si>
  <si>
    <t>1.5</t>
  </si>
  <si>
    <t>штук</t>
  </si>
  <si>
    <t>Изготовлено проектно-сметной документации</t>
  </si>
  <si>
    <t xml:space="preserve">да </t>
  </si>
  <si>
    <t>ВП</t>
  </si>
  <si>
    <t xml:space="preserve"> -</t>
  </si>
  <si>
    <t xml:space="preserve"> - </t>
  </si>
  <si>
    <t>Протяжённость построенных (реконструированных) автомобильных дорог</t>
  </si>
  <si>
    <t xml:space="preserve">Протяжённость построенных (реконструированных)  искусственных сооружений на автомобильных дорогах </t>
  </si>
  <si>
    <t xml:space="preserve"> погонных метров</t>
  </si>
  <si>
    <t xml:space="preserve">Построено (реконструировано)  искусственных сооружений на автомобильных дорогах </t>
  </si>
  <si>
    <t>Адрес объекта (в соответствии с ФИАС)</t>
  </si>
  <si>
    <t>1.1.1.К.2.</t>
  </si>
  <si>
    <t>1.1.1.К.3.</t>
  </si>
  <si>
    <t>1.1.1.К.4.</t>
  </si>
  <si>
    <t>1.1.1.К.5.</t>
  </si>
  <si>
    <t>2024 год</t>
  </si>
  <si>
    <t>1.1.2.К.1.</t>
  </si>
  <si>
    <t>1.1.2.К.2.</t>
  </si>
  <si>
    <t>1.1.2.К.3.</t>
  </si>
  <si>
    <t>1.1.2.К.4.</t>
  </si>
  <si>
    <t>2025 год</t>
  </si>
  <si>
    <t>1.1.3.К.1.</t>
  </si>
  <si>
    <t>1.1.3.К.2.</t>
  </si>
  <si>
    <t>1.1.3.К.3.</t>
  </si>
  <si>
    <t>1.1.3.К.4.</t>
  </si>
  <si>
    <t>Реконструкция мостового перехода через реку Лозовая на км 0+900 автодороги Подъезд к селу Лозная в Ровеньском районе</t>
  </si>
  <si>
    <t xml:space="preserve"> </t>
  </si>
  <si>
    <t>прогрессирующий</t>
  </si>
  <si>
    <t>Объект введен           в эксплуатацию</t>
  </si>
  <si>
    <t xml:space="preserve">    </t>
  </si>
  <si>
    <t xml:space="preserve">Построено (реконструировано) автомобильных дорог </t>
  </si>
  <si>
    <t xml:space="preserve">Построено автодорог в микрорайонах массовой жилищной застройки                           </t>
  </si>
  <si>
    <t>Ссылка на реестр контрактов в ЕИС</t>
  </si>
  <si>
    <t>Объект введен в эксплуатацию</t>
  </si>
  <si>
    <t>Отчет</t>
  </si>
  <si>
    <t>Акт ввода</t>
  </si>
  <si>
    <t>1.2.1.</t>
  </si>
  <si>
    <t>1.2.1.К.1.</t>
  </si>
  <si>
    <t>1.2.1.К.2.</t>
  </si>
  <si>
    <t>1.2.1.К.3.</t>
  </si>
  <si>
    <t>1.2.1.К.4.</t>
  </si>
  <si>
    <t>1.3.К.1.</t>
  </si>
  <si>
    <t>1.3.К.2.</t>
  </si>
  <si>
    <t>Платежное поручение</t>
  </si>
  <si>
    <t>1.3.К.3.</t>
  </si>
  <si>
    <t>Соглашение</t>
  </si>
  <si>
    <t>Код бюджетной классификации</t>
  </si>
  <si>
    <t>ГРБС / Рз / Пр / ЦСР / ВР</t>
  </si>
  <si>
    <t xml:space="preserve"> 04 09</t>
  </si>
  <si>
    <t>10 3 01 72130</t>
  </si>
  <si>
    <t xml:space="preserve">10 3 01 40380, 10 3 01 40390 </t>
  </si>
  <si>
    <t xml:space="preserve">Построено (реконструировано) автодорог и искусственных сооружений на них             </t>
  </si>
  <si>
    <t>2. Показатели ведомственного проекта</t>
  </si>
  <si>
    <t>Признак "Участие муниципального образования"</t>
  </si>
  <si>
    <t xml:space="preserve">Информационная система </t>
  </si>
  <si>
    <t>3. Помесячный план достижения показателей ведомственного проекта в 2024 году</t>
  </si>
  <si>
    <t>Плановые значения по кварталам/месяцам</t>
  </si>
  <si>
    <t>4. Мероприятия (результаты) ведомственного проекта</t>
  </si>
  <si>
    <t>Значение мероприятия (результата), параметра характеристики мероприятия (результата) по годам</t>
  </si>
  <si>
    <t>Связь с показателями ведомственного проекта</t>
  </si>
  <si>
    <t xml:space="preserve">5. Финансовое обеспечение реализации ведомственного проекта 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</si>
  <si>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</si>
  <si>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</si>
  <si>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</si>
  <si>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</si>
  <si>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</si>
  <si>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Построено (реконструировано) автодорог в населенных пунктах</t>
  </si>
  <si>
    <t>1.3.</t>
  </si>
  <si>
    <t>1.4.</t>
  </si>
  <si>
    <t>1.5.</t>
  </si>
  <si>
    <t>Нераспределенный резерв (областной бюджет)</t>
  </si>
  <si>
    <t>в том числе:</t>
  </si>
  <si>
    <t>Региональный бюджет</t>
  </si>
  <si>
    <t>Наименование мероприятия (результата) и источники финансирования</t>
  </si>
  <si>
    <t>Объем финансового обеспечения по годам, тыс. рублей</t>
  </si>
  <si>
    <t>6. Помесячный план исполнения областного бюджета в части бюджетных ассигнований, предусмотренных                                                                                                                                на финансовое обеспечение  реализации ведомственного проекта в 2024 году</t>
  </si>
  <si>
    <t>Наименование мероприятия (результата), объекта мероприятия (результата), контрольной точки</t>
  </si>
  <si>
    <t>Вид документа и характеристика мероприятия (результата)</t>
  </si>
  <si>
    <t xml:space="preserve">Обеспечены автодорогами с твердым покрытием населенные пункты и микрорайоны массовой жилищной застройки   </t>
  </si>
  <si>
    <t xml:space="preserve">Протяженность сети автомобильных дорог общего пользования регионального (межмуниципального)                                              и местного значения, км </t>
  </si>
  <si>
    <t>только строительство на увеличение протяженности</t>
  </si>
  <si>
    <t xml:space="preserve">Построено сетей наружного освещения вдоль автодорог                                                                                       </t>
  </si>
  <si>
    <t>1.3.К.4.</t>
  </si>
  <si>
    <t xml:space="preserve">Построено сетей наружного освещения вдоль автодорог                         </t>
  </si>
  <si>
    <t>10 3 01 40380</t>
  </si>
  <si>
    <t xml:space="preserve">Обеспечение автодорогами с твердым покрытием населенных пунктов и микрорайонов массовой жилищной застройки   </t>
  </si>
  <si>
    <t>х</t>
  </si>
  <si>
    <t>Приобретение товаров, работ, услуг</t>
  </si>
  <si>
    <t>Построено (реконструировано) автомобильных дорог в 2024 году</t>
  </si>
  <si>
    <t>Закупка включена в план закупок</t>
  </si>
  <si>
    <t>Построено (реконструировано) автомобильных дорог в 2025 году</t>
  </si>
  <si>
    <t>Построено (реконструировано) автомобильных дорог в 2026 году</t>
  </si>
  <si>
    <t>1.4.К.1.</t>
  </si>
  <si>
    <t>1.4.К.2.</t>
  </si>
  <si>
    <t>1.4.К.3.</t>
  </si>
  <si>
    <t>1.4.К.4.</t>
  </si>
  <si>
    <t>1.5.К.1.</t>
  </si>
  <si>
    <t>1.5.К.2.</t>
  </si>
  <si>
    <t>Произведена приемка поставленных товаров, выполненных работ, оказанных услуг</t>
  </si>
  <si>
    <t>Копия форм  КС-3</t>
  </si>
  <si>
    <t>1.1.2.К.5.</t>
  </si>
  <si>
    <t>1.2.1.К.5.</t>
  </si>
  <si>
    <t>1.3.К.5.</t>
  </si>
  <si>
    <t>Единица измерения                       (по ОКЕИ)</t>
  </si>
  <si>
    <t>1.3.1.</t>
  </si>
  <si>
    <t>1.4.1.</t>
  </si>
  <si>
    <t>1.5.1.</t>
  </si>
  <si>
    <t xml:space="preserve"> 1.1.</t>
  </si>
  <si>
    <t xml:space="preserve"> 1.2.</t>
  </si>
  <si>
    <t>Построено (реконструировано) автомобильных дорог</t>
  </si>
  <si>
    <t xml:space="preserve">Построено (реконструировано) искусственных сооружений на автомобильных дорогах  </t>
  </si>
  <si>
    <t>Получены положительные заключения государственной экспертизы</t>
  </si>
  <si>
    <t xml:space="preserve">Построено автодорог в микрорайонах массовой жилищной застройки                                                 в 2024 году                                             </t>
  </si>
  <si>
    <t xml:space="preserve">Построено сетей наружного освещения вдоль автодорог в 2024 году                                                                                       </t>
  </si>
  <si>
    <t>1.4.К.5.</t>
  </si>
  <si>
    <t xml:space="preserve">Построено сетей наружного освещения вдоль автодорог в 2026 году                                                                                    </t>
  </si>
  <si>
    <t>1.5.К.3.</t>
  </si>
  <si>
    <t>1.5.К.4.</t>
  </si>
  <si>
    <t xml:space="preserve">Построено сетей наружного освещения вдоль автодорог в 2025 году                                                                                       </t>
  </si>
  <si>
    <t>Да</t>
  </si>
  <si>
    <t>Нет</t>
  </si>
  <si>
    <t>Прогрессирующий</t>
  </si>
  <si>
    <t>Ведомственный проект</t>
  </si>
  <si>
    <t>Км</t>
  </si>
  <si>
    <t>№                               п/п</t>
  </si>
  <si>
    <t>Протяженность сети автомобильных дорог общего пользования регионального (межмуниципального)                                              и местного значения.                                                                                                                         Объем ввода в эксплуатацию после строительства и реконструкции автомобильных дорог общего пользования регионального (межмуниципального)                                                         и местного значения</t>
  </si>
  <si>
    <t>Признак  «Участие муниципального образования»</t>
  </si>
  <si>
    <t>Погонный метр</t>
  </si>
  <si>
    <t>Штук</t>
  </si>
  <si>
    <t>Объем ввода в эксплуатацию после строительства и реконструкции автомобильных дорог общего пользования регионального (межмуниципального)                                                         и местного значения</t>
  </si>
  <si>
    <t xml:space="preserve">Да </t>
  </si>
  <si>
    <t>Наименование структурных элементов государственных программ вместе                          с наименованием государственной программы</t>
  </si>
  <si>
    <t>№                                    п/п</t>
  </si>
  <si>
    <t>Итого по ведомственному проекту</t>
  </si>
  <si>
    <t xml:space="preserve">Построено автомобильных дорог                                           в микрорайонах массовой жилищной застройки                                                  </t>
  </si>
  <si>
    <t xml:space="preserve">Построено сетей наружного освещения вдоль автомобильных дорог                                                                                       </t>
  </si>
  <si>
    <t xml:space="preserve">Построено автомобильных дорог в микрорайонах массовой жилищной застройки      </t>
  </si>
  <si>
    <t>ИТОГО</t>
  </si>
  <si>
    <t>№                                   п/п</t>
  </si>
  <si>
    <t xml:space="preserve">Филоненко А.И. </t>
  </si>
  <si>
    <t>Пог. м</t>
  </si>
  <si>
    <t>Копия формы  КС-3</t>
  </si>
  <si>
    <t xml:space="preserve">Евтушенко С.В. </t>
  </si>
  <si>
    <t>Объем ввода в эксплуатацию после строительства              и реконструкции автомобильных дорог общего пользования регионального (межмуниципального)                                                                и местного значения, км</t>
  </si>
  <si>
    <t xml:space="preserve">Снимок экрана, отражающий размещение объекта на торговой площадке, ссылка                                                               на интернет-ресурс </t>
  </si>
  <si>
    <t>Выполнены строительно-монтажные работы по строительству (реконструкции)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</si>
  <si>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>Выполнены строительно-монтажные работы по строительству (реконструкции) искусственных сооружений на автомобильных дорогах.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</si>
  <si>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Выполнены строительно-монтажные работы по строительству  сетей наружного освещения вдоль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                                                                                    </t>
  </si>
  <si>
    <t xml:space="preserve">Выполнены строительно-монтажные работы по строительству автомобильных дорог в микрорайонах массовой жилищной застройки.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7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 и городских округов на строительство (реконструкцию) автомобильных дорог общего пользования местного значения                                     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                                                  </t>
  </si>
  <si>
    <t>Протяженность сети автомобильных дорог общего пользования регионального (межмуниципального)                                                                                    и местного значения</t>
  </si>
  <si>
    <t>Объем ввода в эксплуатацию после строительства              и реконструкции автомобильных дорог общего пользования регионального (межмуниципального)                                                                          и местного значения</t>
  </si>
  <si>
    <t>1.2.</t>
  </si>
  <si>
    <t>1.1.3.К.5.</t>
  </si>
  <si>
    <t>VII. Паспорт ведомственного проекта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и микрорайонов массовой жилищной застройки» (далее – ведомственный проект)</t>
  </si>
  <si>
    <t xml:space="preserve">Построено (реконструировано)  искусственных сооружений                                          на автомобильных дорогах </t>
  </si>
  <si>
    <t xml:space="preserve">Построено автомобильных дорог                            в микрорайонах массовой жилищной застройки                                                  </t>
  </si>
  <si>
    <t xml:space="preserve">План реализации ведомственного проекта  </t>
  </si>
  <si>
    <t>единица измерения (по ОКЕИ)</t>
  </si>
  <si>
    <t>Произведена оплата поставленных товаров, выполненных работ, оказанных услуг                           по государственному контракту</t>
  </si>
  <si>
    <t>Реконструкция автомобильной дороги  «Спутник - улица Сумская  - улица Чичерина - Ротонда» (проспект Богдана Хмельницкого)                                         в Белгородском районе (1-й этап )</t>
  </si>
  <si>
    <t>Реконструкция автомобильной дороги  «Спутник - улица Сумская  - улица Чичерина - Ротонда» (проспект Богдана Хмельницкого)                                  в Белгородском районе (1-й этап )</t>
  </si>
  <si>
    <t>Сведения о государственном контракте внесены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</si>
  <si>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   по государственному контракту</t>
  </si>
  <si>
    <t>Произведена оплата поставленных товаров, выполненных работ, оказанных услуг                         по государственному контракту</t>
  </si>
  <si>
    <t>Произведена оплата поставленных товаров, выполненных работ, оказанных услуг                                         по государственному контракту</t>
  </si>
  <si>
    <t>Строительство автодороги Волково - Копцево в Губкинском городском округе и в Чернянском районе</t>
  </si>
  <si>
    <t>Сведения о государственном контракте внесены                             в реестр контрактов, заключенных по результатам закупок</t>
  </si>
  <si>
    <t>Строительство автодороги между с. Казачье Прохоровского района и с. Верхний Ольшанец Яковлевского городского округа</t>
  </si>
  <si>
    <t>Сведения о государственном контракте внесены                                          в реестр контрактов, заключенных по результатам закупок</t>
  </si>
  <si>
    <t>Строительство транспортной развязки                                     на км 1+200 автомобильной дороги                                               ул. Красноармейская -  мкр. Юго-Западный - 2   в г. Белгороде</t>
  </si>
  <si>
    <t>Сведения о государственном контракте внесены   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</si>
  <si>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по государственному контракту</t>
  </si>
  <si>
    <t>Реконструкция мостового перехода через реку Черная Калитва на км 0+250 автодороги «Белгород - Новый Оскол - Советское» - Калитва - Николаевка  в Алексеевском городском округе</t>
  </si>
  <si>
    <t>Сведения о государственном контракте внесены                           в реестр контрактов, заключенных по результатам закупок</t>
  </si>
  <si>
    <t>Построено (реконструировано)  искусственных сооружений на автомобильных дорогах                            в 2024 году</t>
  </si>
  <si>
    <t>Построено (реконструировано)  искусственных сооружений на автомобильных дорогах                              в 2025 году</t>
  </si>
  <si>
    <t>Сведения о государственном контракте внесены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</si>
  <si>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по государственному контракту</t>
  </si>
  <si>
    <t>Построено (реконструировано)  искусственных сооружений на автомобильных дорогах                    в 2026 году</t>
  </si>
  <si>
    <t>Реконструкция моста через реку Лозовая                        на км 1+500 автодороги Головчино - Антоновка</t>
  </si>
  <si>
    <t>Сведения о государственном контракте внесены 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</si>
  <si>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    по государственному контракту</t>
  </si>
  <si>
    <t>Заключено соглашение о предоставлении субсидии из областного бюджета                              на строительство автодорог местного значения                            и искусственных сооружений на них</t>
  </si>
  <si>
    <t>Представлен отчет о расходах,                                                              в целях софинансирования которых предоставляется субсидия</t>
  </si>
  <si>
    <t xml:space="preserve">Представлен отчет о выполнении соглашения </t>
  </si>
  <si>
    <t>Сведения о государственном контракте внесены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</si>
  <si>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по государственному контракту</t>
  </si>
  <si>
    <t>Изготовлено проектно-сметной документации                     в 2024 году</t>
  </si>
  <si>
    <t>Произведена оплата поставленных товаров, выполненных работ, оказанных услуг                     по государственному контракту</t>
  </si>
  <si>
    <t>Изготовлено проектно-сметной документации                                 в 2025 году</t>
  </si>
  <si>
    <t>Изготовлено проектно-сметной документации                                       в 2026 году</t>
  </si>
  <si>
    <t>Сведения о государственном контракте внесены         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</si>
  <si>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          по государственному контракту</t>
  </si>
  <si>
    <t xml:space="preserve">Приложение                                                                                             к ведомственному проекту                                                               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</si>
</sst>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0.000"/>
  </numFmts>
  <fonts count="2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sz val="11"/>
      <color indexed="64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12">
    <xf numFmtId="0" fontId="0" fillId="0" borderId="0"/>
    <xf numFmtId="0" fontId="2" fillId="0" borderId="0" applyNumberFormat="0" applyFill="0" applyBorder="0" applyAlignment="0" applyProtection="0"/>
    <xf numFmtId="0" fontId="11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1" fillId="0" borderId="0"/>
    <xf numFmtId="0" fontId="13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43" fontId="13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4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21" fillId="0" borderId="0" applyNumberFormat="0" applyFill="0" applyBorder="0" applyProtection="0"/>
    <xf numFmtId="0" fontId="22" fillId="0" borderId="0"/>
    <xf numFmtId="0" fontId="22" fillId="0" borderId="0"/>
    <xf numFmtId="0" fontId="20" fillId="0" borderId="0"/>
    <xf numFmtId="0" fontId="23" fillId="0" borderId="0"/>
    <xf numFmtId="0" fontId="23" fillId="0" borderId="0"/>
    <xf numFmtId="0" fontId="24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0" fillId="0" borderId="0"/>
    <xf numFmtId="0" fontId="24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3" fontId="20" fillId="0" borderId="0" applyFont="0" applyFill="0" applyBorder="0" applyProtection="0"/>
    <xf numFmtId="0" fontId="24" fillId="0" borderId="0" applyFont="0" applyFill="0" applyBorder="0" applyProtection="0"/>
    <xf numFmtId="43" fontId="24" fillId="0" borderId="0" applyFont="0" applyFill="0" applyBorder="0" applyProtection="0"/>
    <xf numFmtId="0" fontId="13" fillId="0" borderId="0"/>
    <xf numFmtId="0" fontId="2" fillId="0" borderId="0" applyNumberFormat="0" applyFill="0" applyBorder="0" applyProtection="0"/>
    <xf numFmtId="0" fontId="18" fillId="0" borderId="0"/>
    <xf numFmtId="0" fontId="18" fillId="0" borderId="0"/>
    <xf numFmtId="0" fontId="13" fillId="0" borderId="0"/>
    <xf numFmtId="0" fontId="25" fillId="0" borderId="0"/>
    <xf numFmtId="0" fontId="25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13" fillId="0" borderId="0" applyFont="0" applyFill="0" applyBorder="0" applyProtection="0"/>
  </cellStyleXfs>
  <cellXfs count="231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Border="1"/>
    <xf numFmtId="0" fontId="1" fillId="0" borderId="0" xfId="0" applyFont="1" applyAlignment="1">
      <alignment vertical="top"/>
    </xf>
    <xf numFmtId="0" fontId="7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1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wrapText="1"/>
    </xf>
    <xf numFmtId="0" fontId="6" fillId="0" borderId="0" xfId="1" applyFont="1" applyAlignment="1">
      <alignment horizontal="left" vertical="center"/>
    </xf>
    <xf numFmtId="0" fontId="4" fillId="0" borderId="1" xfId="0" quotePrefix="1" applyFont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/>
    <xf numFmtId="0" fontId="4" fillId="0" borderId="0" xfId="0" applyFont="1" applyBorder="1" applyAlignment="1">
      <alignment horizontal="right" vertical="center"/>
    </xf>
    <xf numFmtId="0" fontId="7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Border="1"/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" fillId="0" borderId="0" xfId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2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13" fillId="0" borderId="0" xfId="93" applyNumberFormat="1" applyFont="1" applyBorder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10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165" fontId="4" fillId="5" borderId="1" xfId="0" applyNumberFormat="1" applyFont="1" applyFill="1" applyBorder="1" applyAlignment="1">
      <alignment horizontal="center" vertical="top" wrapText="1"/>
    </xf>
    <xf numFmtId="0" fontId="10" fillId="5" borderId="1" xfId="2" applyFont="1" applyFill="1" applyBorder="1" applyAlignment="1">
      <alignment vertical="top" wrapText="1"/>
    </xf>
    <xf numFmtId="166" fontId="4" fillId="5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2" fillId="0" borderId="1" xfId="2" applyFont="1" applyBorder="1" applyAlignment="1">
      <alignment vertical="center" wrapText="1"/>
    </xf>
    <xf numFmtId="0" fontId="4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/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93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 wrapText="1"/>
    </xf>
    <xf numFmtId="0" fontId="10" fillId="6" borderId="1" xfId="0" applyNumberFormat="1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0" fillId="6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8" xfId="3" applyNumberFormat="1" applyFont="1" applyBorder="1" applyAlignment="1">
      <alignment horizontal="center" vertical="center" wrapText="1"/>
    </xf>
    <xf numFmtId="0" fontId="4" fillId="0" borderId="19" xfId="3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left" vertical="center" wrapText="1"/>
    </xf>
    <xf numFmtId="0" fontId="4" fillId="0" borderId="2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 vertical="center" wrapText="1"/>
    </xf>
    <xf numFmtId="0" fontId="4" fillId="0" borderId="10" xfId="0" quotePrefix="1" applyFont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12">
    <cellStyle name="Гиперссылка" xfId="1" builtinId="8"/>
    <cellStyle name="Гиперссылка 2" xfId="30"/>
    <cellStyle name="Гиперссылка 2 2" xfId="51"/>
    <cellStyle name="Гиперссылка 2 2 2" xfId="84"/>
    <cellStyle name="Обычный" xfId="0" builtinId="0"/>
    <cellStyle name="Обычный 10" xfId="11"/>
    <cellStyle name="Обычный 10 2" xfId="52"/>
    <cellStyle name="Обычный 10 2 2" xfId="85"/>
    <cellStyle name="Обычный 11" xfId="12"/>
    <cellStyle name="Обычный 11 2" xfId="53"/>
    <cellStyle name="Обычный 11 2 2" xfId="86"/>
    <cellStyle name="Обычный 12" xfId="7"/>
    <cellStyle name="Обычный 12 2" xfId="54"/>
    <cellStyle name="Обычный 12 2 2" xfId="87"/>
    <cellStyle name="Обычный 13" xfId="27"/>
    <cellStyle name="Обычный 13 2" xfId="55"/>
    <cellStyle name="Обычный 13 2 2" xfId="88"/>
    <cellStyle name="Обычный 14" xfId="26"/>
    <cellStyle name="Обычный 14 2" xfId="56"/>
    <cellStyle name="Обычный 14 2 2" xfId="89"/>
    <cellStyle name="Обычный 15" xfId="5"/>
    <cellStyle name="Обычный 15 2" xfId="57"/>
    <cellStyle name="Обычный 16" xfId="31"/>
    <cellStyle name="Обычный 16 2" xfId="45"/>
    <cellStyle name="Обычный 16 3" xfId="58"/>
    <cellStyle name="Обычный 16 3 2" xfId="90"/>
    <cellStyle name="Обычный 17" xfId="32"/>
    <cellStyle name="Обычный 17 2" xfId="46"/>
    <cellStyle name="Обычный 17 3" xfId="59"/>
    <cellStyle name="Обычный 17 3 2" xfId="91"/>
    <cellStyle name="Обычный 18" xfId="36"/>
    <cellStyle name="Обычный 18 2" xfId="48"/>
    <cellStyle name="Обычный 18 3" xfId="60"/>
    <cellStyle name="Обычный 18 3 2" xfId="92"/>
    <cellStyle name="Обычный 19" xfId="50"/>
    <cellStyle name="Обычный 19 2" xfId="83"/>
    <cellStyle name="Обычный 2" xfId="2"/>
    <cellStyle name="Обычный 2 2" xfId="13"/>
    <cellStyle name="Обычный 2 2 2" xfId="39"/>
    <cellStyle name="Обычный 2 2 3" xfId="62"/>
    <cellStyle name="Обычный 2 2 3 2" xfId="94"/>
    <cellStyle name="Обычный 2 3" xfId="14"/>
    <cellStyle name="Обычный 2 3 2" xfId="40"/>
    <cellStyle name="Обычный 2 3 3" xfId="63"/>
    <cellStyle name="Обычный 2 3 3 2" xfId="95"/>
    <cellStyle name="Обычный 2 4" xfId="10"/>
    <cellStyle name="Обычный 2 4 2" xfId="64"/>
    <cellStyle name="Обычный 2 5" xfId="33"/>
    <cellStyle name="Обычный 2 5 2" xfId="65"/>
    <cellStyle name="Обычный 2 5 2 2" xfId="96"/>
    <cellStyle name="Обычный 2 6" xfId="34"/>
    <cellStyle name="Обычный 2 6 2" xfId="47"/>
    <cellStyle name="Обычный 2 6 3" xfId="66"/>
    <cellStyle name="Обычный 2 6 3 2" xfId="97"/>
    <cellStyle name="Обычный 2 7" xfId="37"/>
    <cellStyle name="Обычный 2 7 2" xfId="49"/>
    <cellStyle name="Обычный 2 7 3" xfId="67"/>
    <cellStyle name="Обычный 2 7 3 2" xfId="98"/>
    <cellStyle name="Обычный 2 8" xfId="61"/>
    <cellStyle name="Обычный 2 8 2" xfId="93"/>
    <cellStyle name="Обычный 2 9" xfId="4"/>
    <cellStyle name="Обычный 20" xfId="3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2 2 2" xfId="100"/>
    <cellStyle name="Обычный 3 3" xfId="68"/>
    <cellStyle name="Обычный 3 3 2" xfId="99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2 3 2" xfId="104"/>
    <cellStyle name="Обычный 4 2 2 3" xfId="43"/>
    <cellStyle name="Обычный 4 2 2 4" xfId="72"/>
    <cellStyle name="Обычный 4 2 2 4 2" xfId="103"/>
    <cellStyle name="Обычный 4 2 3" xfId="42"/>
    <cellStyle name="Обычный 4 2 4" xfId="71"/>
    <cellStyle name="Обычный 4 2 4 2" xfId="102"/>
    <cellStyle name="Обычный 4 3" xfId="41"/>
    <cellStyle name="Обычный 4 4" xfId="70"/>
    <cellStyle name="Обычный 4 4 2" xfId="101"/>
    <cellStyle name="Обычный 5" xfId="19"/>
    <cellStyle name="Обычный 5 2" xfId="74"/>
    <cellStyle name="Обычный 5 2 2" xfId="105"/>
    <cellStyle name="Обычный 6" xfId="23"/>
    <cellStyle name="Обычный 6 2" xfId="75"/>
    <cellStyle name="Обычный 6 2 2" xfId="106"/>
    <cellStyle name="Обычный 7" xfId="24"/>
    <cellStyle name="Обычный 7 2" xfId="76"/>
    <cellStyle name="Обычный 7 2 2" xfId="107"/>
    <cellStyle name="Обычный 8" xfId="25"/>
    <cellStyle name="Обычный 8 2" xfId="77"/>
    <cellStyle name="Обычный 8 2 2" xfId="108"/>
    <cellStyle name="Обычный 9" xfId="20"/>
    <cellStyle name="Обычный 9 2" xfId="21"/>
    <cellStyle name="Обычный 9 2 2" xfId="79"/>
    <cellStyle name="Обычный 9 2 2 2" xfId="110"/>
    <cellStyle name="Обычный 9 3" xfId="78"/>
    <cellStyle name="Обычный 9 3 2" xfId="109"/>
    <cellStyle name="Стиль 1" xfId="6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2 4 2" xfId="111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S20"/>
  <sheetViews>
    <sheetView view="pageBreakPreview" zoomScale="80" zoomScaleNormal="90" zoomScaleSheetLayoutView="80" workbookViewId="0">
      <selection activeCell="D27" sqref="D27"/>
    </sheetView>
  </sheetViews>
  <sheetFormatPr defaultRowHeight="15.75"/>
  <cols>
    <col min="1" max="1" width="6.140625" style="3" customWidth="1"/>
    <col min="2" max="2" width="51.5703125" style="3" customWidth="1"/>
    <col min="3" max="3" width="18.28515625" style="3" customWidth="1"/>
    <col min="4" max="4" width="20.85546875" style="3" customWidth="1"/>
    <col min="5" max="5" width="13.28515625" style="3" customWidth="1"/>
    <col min="6" max="6" width="11.85546875" style="3" customWidth="1"/>
    <col min="7" max="7" width="9.28515625" style="3" customWidth="1"/>
    <col min="8" max="8" width="8.85546875" style="3" customWidth="1"/>
    <col min="9" max="14" width="9.140625" style="3"/>
    <col min="15" max="15" width="15.5703125" style="3" customWidth="1"/>
    <col min="16" max="17" width="19.7109375" style="3" hidden="1" customWidth="1"/>
    <col min="18" max="16384" width="9.140625" style="3"/>
  </cols>
  <sheetData>
    <row r="1" spans="1:19">
      <c r="A1" s="2" t="str">
        <f>HYPERLINK("#Оглавление!A1","Назад в оглавление")</f>
        <v>Назад в оглавление</v>
      </c>
    </row>
    <row r="2" spans="1:19" ht="27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</row>
    <row r="3" spans="1:19" ht="51.75" customHeight="1">
      <c r="A3" s="165" t="s">
        <v>225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0"/>
      <c r="Q3" s="160"/>
    </row>
    <row r="4" spans="1:19" ht="24.75" customHeight="1">
      <c r="A4" s="170" t="s">
        <v>124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4"/>
    </row>
    <row r="5" spans="1:19" ht="24.75" customHeight="1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"/>
    </row>
    <row r="6" spans="1:19" ht="27.75" customHeight="1">
      <c r="A6" s="172" t="s">
        <v>0</v>
      </c>
      <c r="B6" s="174" t="s">
        <v>45</v>
      </c>
      <c r="C6" s="172" t="s">
        <v>3</v>
      </c>
      <c r="D6" s="172" t="s">
        <v>23</v>
      </c>
      <c r="E6" s="172" t="s">
        <v>4</v>
      </c>
      <c r="F6" s="172" t="s">
        <v>5</v>
      </c>
      <c r="G6" s="172"/>
      <c r="H6" s="175" t="s">
        <v>24</v>
      </c>
      <c r="I6" s="176"/>
      <c r="J6" s="176"/>
      <c r="K6" s="176"/>
      <c r="L6" s="176"/>
      <c r="M6" s="176"/>
      <c r="N6" s="177"/>
      <c r="O6" s="172" t="s">
        <v>22</v>
      </c>
      <c r="P6" s="178" t="s">
        <v>125</v>
      </c>
      <c r="Q6" s="173" t="s">
        <v>126</v>
      </c>
    </row>
    <row r="7" spans="1:19" ht="34.5" customHeight="1">
      <c r="A7" s="172"/>
      <c r="B7" s="174"/>
      <c r="C7" s="172"/>
      <c r="D7" s="172"/>
      <c r="E7" s="172"/>
      <c r="F7" s="145" t="s">
        <v>6</v>
      </c>
      <c r="G7" s="145" t="s">
        <v>7</v>
      </c>
      <c r="H7" s="145">
        <v>2024</v>
      </c>
      <c r="I7" s="145">
        <v>2025</v>
      </c>
      <c r="J7" s="145">
        <v>2026</v>
      </c>
      <c r="K7" s="145">
        <v>2027</v>
      </c>
      <c r="L7" s="145">
        <v>2028</v>
      </c>
      <c r="M7" s="145">
        <v>2029</v>
      </c>
      <c r="N7" s="145">
        <v>2030</v>
      </c>
      <c r="O7" s="172"/>
      <c r="P7" s="179"/>
      <c r="Q7" s="173"/>
    </row>
    <row r="8" spans="1:19" ht="33" customHeight="1">
      <c r="A8" s="133">
        <v>1</v>
      </c>
      <c r="B8" s="133">
        <v>2</v>
      </c>
      <c r="C8" s="133">
        <v>3</v>
      </c>
      <c r="D8" s="133">
        <v>4</v>
      </c>
      <c r="E8" s="133">
        <v>5</v>
      </c>
      <c r="F8" s="133">
        <v>6</v>
      </c>
      <c r="G8" s="133">
        <v>7</v>
      </c>
      <c r="H8" s="133">
        <v>8</v>
      </c>
      <c r="I8" s="133">
        <v>9</v>
      </c>
      <c r="J8" s="133">
        <v>10</v>
      </c>
      <c r="K8" s="133">
        <v>11</v>
      </c>
      <c r="L8" s="133">
        <v>12</v>
      </c>
      <c r="M8" s="133">
        <v>13</v>
      </c>
      <c r="N8" s="133">
        <v>14</v>
      </c>
      <c r="O8" s="133">
        <v>15</v>
      </c>
      <c r="P8" s="117">
        <v>16</v>
      </c>
      <c r="Q8" s="84">
        <v>17</v>
      </c>
    </row>
    <row r="9" spans="1:19" ht="59.25" customHeight="1">
      <c r="A9" s="134" t="s">
        <v>1</v>
      </c>
      <c r="B9" s="167" t="s">
        <v>157</v>
      </c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9"/>
      <c r="P9" s="118"/>
      <c r="Q9" s="84"/>
    </row>
    <row r="10" spans="1:19" ht="81" customHeight="1">
      <c r="A10" s="23" t="s">
        <v>16</v>
      </c>
      <c r="B10" s="40" t="s">
        <v>221</v>
      </c>
      <c r="C10" s="84" t="s">
        <v>194</v>
      </c>
      <c r="D10" s="84" t="s">
        <v>193</v>
      </c>
      <c r="E10" s="41" t="s">
        <v>195</v>
      </c>
      <c r="F10" s="159">
        <f>15164.6+6360.163</f>
        <v>21524.762999999999</v>
      </c>
      <c r="G10" s="57">
        <v>2022</v>
      </c>
      <c r="H10" s="159">
        <f>14805.8+6359.013</f>
        <v>21164.812999999998</v>
      </c>
      <c r="I10" s="92">
        <f>H10+I13+I15+I16</f>
        <v>21164.812999999998</v>
      </c>
      <c r="J10" s="92">
        <f>I10+J13+J16</f>
        <v>21170.625999999997</v>
      </c>
      <c r="K10" s="92">
        <f>J10+K13+K16</f>
        <v>21171.225999999995</v>
      </c>
      <c r="L10" s="92">
        <f t="shared" ref="L10:N10" si="0">K10+L13+L16</f>
        <v>21176.002999999993</v>
      </c>
      <c r="M10" s="92">
        <f t="shared" si="0"/>
        <v>21192.704999999994</v>
      </c>
      <c r="N10" s="92">
        <f t="shared" si="0"/>
        <v>21216.503999999994</v>
      </c>
      <c r="O10" s="84" t="s">
        <v>191</v>
      </c>
      <c r="P10" s="117" t="s">
        <v>47</v>
      </c>
      <c r="Q10" s="84" t="s">
        <v>77</v>
      </c>
      <c r="S10" s="92">
        <v>14805.8</v>
      </c>
    </row>
    <row r="11" spans="1:19" ht="90" customHeight="1">
      <c r="A11" s="23" t="s">
        <v>17</v>
      </c>
      <c r="B11" s="40" t="s">
        <v>222</v>
      </c>
      <c r="C11" s="84" t="s">
        <v>194</v>
      </c>
      <c r="D11" s="84" t="s">
        <v>193</v>
      </c>
      <c r="E11" s="41" t="s">
        <v>195</v>
      </c>
      <c r="F11" s="128">
        <v>42.6</v>
      </c>
      <c r="G11" s="57">
        <v>2022</v>
      </c>
      <c r="H11" s="49">
        <v>0.4</v>
      </c>
      <c r="I11" s="49">
        <f t="shared" ref="I11:N11" si="1">I12+I15+I16</f>
        <v>0.61299999999999999</v>
      </c>
      <c r="J11" s="49">
        <f t="shared" si="1"/>
        <v>6.1520000000000001</v>
      </c>
      <c r="K11" s="49">
        <f t="shared" si="1"/>
        <v>68.057000000000002</v>
      </c>
      <c r="L11" s="49">
        <f t="shared" si="1"/>
        <v>64.777000000000001</v>
      </c>
      <c r="M11" s="49">
        <f t="shared" si="1"/>
        <v>77.852000000000004</v>
      </c>
      <c r="N11" s="49">
        <f t="shared" si="1"/>
        <v>85.629000000000005</v>
      </c>
      <c r="O11" s="8" t="s">
        <v>192</v>
      </c>
      <c r="P11" s="117" t="s">
        <v>47</v>
      </c>
      <c r="Q11" s="84" t="s">
        <v>77</v>
      </c>
    </row>
    <row r="12" spans="1:19" ht="52.5" hidden="1" customHeight="1">
      <c r="A12" s="23" t="s">
        <v>16</v>
      </c>
      <c r="B12" s="40" t="s">
        <v>78</v>
      </c>
      <c r="C12" s="54" t="s">
        <v>75</v>
      </c>
      <c r="D12" s="84" t="s">
        <v>99</v>
      </c>
      <c r="E12" s="41" t="s">
        <v>46</v>
      </c>
      <c r="F12" s="54">
        <v>4.2</v>
      </c>
      <c r="G12" s="54">
        <v>2022</v>
      </c>
      <c r="H12" s="57"/>
      <c r="I12" s="57">
        <v>0.61299999999999999</v>
      </c>
      <c r="J12" s="54">
        <v>6.1520000000000001</v>
      </c>
      <c r="K12" s="54">
        <v>8.0570000000000004</v>
      </c>
      <c r="L12" s="54">
        <v>4.7770000000000001</v>
      </c>
      <c r="M12" s="54">
        <v>17.852</v>
      </c>
      <c r="N12" s="54">
        <v>25.629000000000001</v>
      </c>
      <c r="O12" s="8" t="s">
        <v>48</v>
      </c>
      <c r="P12" s="8" t="s">
        <v>48</v>
      </c>
      <c r="Q12" s="64" t="s">
        <v>77</v>
      </c>
    </row>
    <row r="13" spans="1:19" ht="52.5" hidden="1" customHeight="1">
      <c r="A13" s="23"/>
      <c r="B13" s="93" t="s">
        <v>152</v>
      </c>
      <c r="C13" s="94"/>
      <c r="D13" s="94"/>
      <c r="E13" s="95"/>
      <c r="F13" s="94"/>
      <c r="G13" s="94"/>
      <c r="H13" s="94"/>
      <c r="I13" s="94"/>
      <c r="J13" s="94">
        <f>3.713+2.1</f>
        <v>5.8130000000000006</v>
      </c>
      <c r="K13" s="94">
        <v>0.6</v>
      </c>
      <c r="L13" s="98">
        <f>1.564+3.213</f>
        <v>4.7770000000000001</v>
      </c>
      <c r="M13" s="94">
        <f>8.3+7.287+1.115</f>
        <v>16.701999999999998</v>
      </c>
      <c r="N13" s="94">
        <f>16.179+7.62</f>
        <v>23.798999999999999</v>
      </c>
      <c r="O13" s="8"/>
      <c r="P13" s="8"/>
      <c r="Q13" s="84"/>
    </row>
    <row r="14" spans="1:19" ht="52.5" hidden="1" customHeight="1">
      <c r="A14" s="23" t="s">
        <v>17</v>
      </c>
      <c r="B14" s="43" t="s">
        <v>79</v>
      </c>
      <c r="C14" s="56" t="s">
        <v>75</v>
      </c>
      <c r="D14" s="84" t="s">
        <v>99</v>
      </c>
      <c r="E14" s="41" t="s">
        <v>80</v>
      </c>
      <c r="F14" s="54"/>
      <c r="G14" s="54">
        <v>2022</v>
      </c>
      <c r="H14" s="57">
        <v>13.75</v>
      </c>
      <c r="I14" s="57">
        <v>24.72</v>
      </c>
      <c r="J14" s="54">
        <v>50.26</v>
      </c>
      <c r="K14" s="54"/>
      <c r="L14" s="58">
        <v>105.6</v>
      </c>
      <c r="M14" s="54"/>
      <c r="N14" s="10"/>
      <c r="O14" s="8" t="s">
        <v>48</v>
      </c>
      <c r="P14" s="8" t="s">
        <v>48</v>
      </c>
      <c r="Q14" s="64" t="s">
        <v>77</v>
      </c>
    </row>
    <row r="15" spans="1:19" s="10" customFormat="1" ht="54" hidden="1" customHeight="1">
      <c r="A15" s="23" t="s">
        <v>61</v>
      </c>
      <c r="B15" s="97" t="s">
        <v>57</v>
      </c>
      <c r="C15" s="94" t="s">
        <v>75</v>
      </c>
      <c r="D15" s="94" t="s">
        <v>99</v>
      </c>
      <c r="E15" s="95" t="s">
        <v>46</v>
      </c>
      <c r="F15" s="96">
        <v>4.1020000000000003</v>
      </c>
      <c r="G15" s="94">
        <v>2023</v>
      </c>
      <c r="H15" s="94"/>
      <c r="I15" s="94"/>
      <c r="J15" s="96"/>
      <c r="K15" s="96">
        <v>60</v>
      </c>
      <c r="L15" s="96">
        <v>60</v>
      </c>
      <c r="M15" s="96">
        <v>60</v>
      </c>
      <c r="N15" s="96">
        <v>60</v>
      </c>
      <c r="O15" s="8" t="s">
        <v>48</v>
      </c>
      <c r="P15" s="66" t="s">
        <v>47</v>
      </c>
      <c r="Q15" s="64" t="s">
        <v>77</v>
      </c>
    </row>
    <row r="16" spans="1:19" s="10" customFormat="1" ht="48.75" hidden="1" customHeight="1">
      <c r="A16" s="23" t="s">
        <v>66</v>
      </c>
      <c r="B16" s="93" t="s">
        <v>62</v>
      </c>
      <c r="C16" s="94" t="s">
        <v>75</v>
      </c>
      <c r="D16" s="94" t="s">
        <v>99</v>
      </c>
      <c r="E16" s="95" t="s">
        <v>46</v>
      </c>
      <c r="F16" s="96">
        <v>5.9585000000000008</v>
      </c>
      <c r="G16" s="94">
        <v>2022</v>
      </c>
      <c r="H16" s="94"/>
      <c r="I16" s="94"/>
      <c r="J16" s="94"/>
      <c r="K16" s="94"/>
      <c r="L16" s="94"/>
      <c r="M16" s="94"/>
      <c r="N16" s="94"/>
      <c r="O16" s="8" t="s">
        <v>48</v>
      </c>
      <c r="P16" s="38" t="s">
        <v>47</v>
      </c>
      <c r="Q16" s="64" t="s">
        <v>77</v>
      </c>
    </row>
    <row r="17" spans="1:17" ht="52.5" hidden="1" customHeight="1">
      <c r="A17" s="23" t="s">
        <v>71</v>
      </c>
      <c r="B17" s="40" t="s">
        <v>58</v>
      </c>
      <c r="C17" s="56" t="s">
        <v>75</v>
      </c>
      <c r="D17" s="84" t="s">
        <v>99</v>
      </c>
      <c r="E17" s="41" t="s">
        <v>59</v>
      </c>
      <c r="F17" s="8">
        <v>77.7</v>
      </c>
      <c r="G17" s="38">
        <v>2023</v>
      </c>
      <c r="H17" s="53"/>
      <c r="I17" s="53"/>
      <c r="J17" s="53"/>
      <c r="K17" s="72"/>
      <c r="L17" s="72"/>
      <c r="M17" s="72"/>
      <c r="N17" s="72"/>
      <c r="O17" s="8" t="s">
        <v>48</v>
      </c>
      <c r="P17" s="38" t="s">
        <v>47</v>
      </c>
      <c r="Q17" s="64" t="s">
        <v>77</v>
      </c>
    </row>
    <row r="18" spans="1:17" ht="42.75" hidden="1" customHeight="1">
      <c r="A18" s="23" t="s">
        <v>66</v>
      </c>
      <c r="B18" s="51" t="s">
        <v>70</v>
      </c>
      <c r="C18" s="56" t="s">
        <v>75</v>
      </c>
      <c r="D18" s="84" t="s">
        <v>99</v>
      </c>
      <c r="E18" s="8" t="s">
        <v>72</v>
      </c>
      <c r="F18" s="8">
        <v>12</v>
      </c>
      <c r="G18" s="8">
        <v>2022</v>
      </c>
      <c r="H18" s="8">
        <v>5</v>
      </c>
      <c r="I18" s="8">
        <v>5</v>
      </c>
      <c r="J18" s="8">
        <v>5</v>
      </c>
      <c r="K18" s="8">
        <v>5</v>
      </c>
      <c r="L18" s="8">
        <v>5</v>
      </c>
      <c r="M18" s="8">
        <v>5</v>
      </c>
      <c r="N18" s="8">
        <v>5</v>
      </c>
      <c r="O18" s="8" t="s">
        <v>48</v>
      </c>
      <c r="P18" s="8" t="s">
        <v>48</v>
      </c>
      <c r="Q18" s="64" t="s">
        <v>77</v>
      </c>
    </row>
    <row r="19" spans="1:17">
      <c r="A19" s="24"/>
    </row>
    <row r="20" spans="1:17">
      <c r="A20" s="25"/>
    </row>
  </sheetData>
  <mergeCells count="14">
    <mergeCell ref="B9:O9"/>
    <mergeCell ref="A4:Q4"/>
    <mergeCell ref="A2:Q2"/>
    <mergeCell ref="O6:O7"/>
    <mergeCell ref="Q6:Q7"/>
    <mergeCell ref="A6:A7"/>
    <mergeCell ref="B6:B7"/>
    <mergeCell ref="C6:C7"/>
    <mergeCell ref="E6:E7"/>
    <mergeCell ref="F6:G6"/>
    <mergeCell ref="H6:N6"/>
    <mergeCell ref="D6:D7"/>
    <mergeCell ref="P6:P7"/>
    <mergeCell ref="A3:O3"/>
  </mergeCells>
  <printOptions horizontalCentered="1"/>
  <pageMargins left="0.39370078740157483" right="0.39370078740157483" top="1.1811023622047245" bottom="0.59055118110236227" header="0.31496062992125984" footer="0.31496062992125984"/>
  <pageSetup paperSize="9" scale="65" firstPageNumber="24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Q16"/>
  <sheetViews>
    <sheetView view="pageBreakPreview" zoomScale="80" zoomScaleNormal="80" zoomScaleSheetLayoutView="80" workbookViewId="0">
      <selection activeCell="A3" sqref="A3:P3"/>
    </sheetView>
  </sheetViews>
  <sheetFormatPr defaultRowHeight="15"/>
  <cols>
    <col min="1" max="1" width="7.28515625" style="7" bestFit="1" customWidth="1"/>
    <col min="2" max="2" width="52" style="7" customWidth="1"/>
    <col min="3" max="3" width="17.5703125" style="7" customWidth="1"/>
    <col min="4" max="4" width="12.42578125" style="7" customWidth="1"/>
    <col min="5" max="5" width="10" style="7" customWidth="1"/>
    <col min="6" max="6" width="11.140625" style="7" customWidth="1"/>
    <col min="7" max="8" width="9.7109375" style="7" customWidth="1"/>
    <col min="9" max="9" width="9.5703125" style="7" customWidth="1"/>
    <col min="10" max="11" width="9.7109375" style="7" customWidth="1"/>
    <col min="12" max="12" width="9.5703125" style="7" customWidth="1"/>
    <col min="13" max="13" width="10.7109375" style="7" customWidth="1"/>
    <col min="14" max="14" width="8.85546875" style="7" customWidth="1"/>
    <col min="15" max="15" width="9.28515625" style="14" customWidth="1"/>
    <col min="16" max="16" width="13.42578125" style="7" customWidth="1"/>
    <col min="17" max="16384" width="9.140625" style="7"/>
  </cols>
  <sheetData>
    <row r="1" spans="1:17" ht="15.75">
      <c r="A1" s="52" t="str">
        <f>HYPERLINK("#Оглавление!A1","Назад в оглавление")</f>
        <v>Назад в оглавление</v>
      </c>
      <c r="B1" s="1"/>
      <c r="C1" s="1"/>
      <c r="D1" s="1"/>
    </row>
    <row r="2" spans="1:17" ht="30.75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7" s="19" customFormat="1" ht="40.5" customHeight="1">
      <c r="A3" s="180" t="s">
        <v>127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</row>
    <row r="4" spans="1:17" s="19" customFormat="1" ht="32.25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7" s="19" customFormat="1" ht="29.25" customHeight="1">
      <c r="A5" s="172" t="s">
        <v>196</v>
      </c>
      <c r="B5" s="172" t="s">
        <v>45</v>
      </c>
      <c r="C5" s="172" t="s">
        <v>3</v>
      </c>
      <c r="D5" s="172" t="s">
        <v>4</v>
      </c>
      <c r="E5" s="174" t="s">
        <v>128</v>
      </c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2" t="s">
        <v>60</v>
      </c>
    </row>
    <row r="6" spans="1:17" s="19" customFormat="1" ht="29.25" customHeight="1">
      <c r="A6" s="172"/>
      <c r="B6" s="172"/>
      <c r="C6" s="172"/>
      <c r="D6" s="172"/>
      <c r="E6" s="86" t="s">
        <v>49</v>
      </c>
      <c r="F6" s="86" t="s">
        <v>50</v>
      </c>
      <c r="G6" s="86" t="s">
        <v>25</v>
      </c>
      <c r="H6" s="86" t="s">
        <v>51</v>
      </c>
      <c r="I6" s="86" t="s">
        <v>9</v>
      </c>
      <c r="J6" s="86" t="s">
        <v>10</v>
      </c>
      <c r="K6" s="86" t="s">
        <v>11</v>
      </c>
      <c r="L6" s="86" t="s">
        <v>52</v>
      </c>
      <c r="M6" s="86" t="s">
        <v>53</v>
      </c>
      <c r="N6" s="86" t="s">
        <v>54</v>
      </c>
      <c r="O6" s="86" t="s">
        <v>55</v>
      </c>
      <c r="P6" s="172"/>
      <c r="Q6" s="27"/>
    </row>
    <row r="7" spans="1:17" s="19" customFormat="1" ht="19.5" customHeight="1">
      <c r="A7" s="135">
        <v>1</v>
      </c>
      <c r="B7" s="135">
        <v>2</v>
      </c>
      <c r="C7" s="135">
        <v>3</v>
      </c>
      <c r="D7" s="135">
        <v>4</v>
      </c>
      <c r="E7" s="135">
        <v>5</v>
      </c>
      <c r="F7" s="135">
        <v>6</v>
      </c>
      <c r="G7" s="135">
        <v>7</v>
      </c>
      <c r="H7" s="135">
        <v>8</v>
      </c>
      <c r="I7" s="135">
        <v>9</v>
      </c>
      <c r="J7" s="135">
        <v>10</v>
      </c>
      <c r="K7" s="135">
        <v>11</v>
      </c>
      <c r="L7" s="135">
        <v>12</v>
      </c>
      <c r="M7" s="135">
        <v>13</v>
      </c>
      <c r="N7" s="135">
        <v>14</v>
      </c>
      <c r="O7" s="135">
        <v>15</v>
      </c>
      <c r="P7" s="135">
        <v>16</v>
      </c>
      <c r="Q7" s="90"/>
    </row>
    <row r="8" spans="1:17" s="19" customFormat="1" ht="38.25" customHeight="1">
      <c r="A8" s="132" t="s">
        <v>1</v>
      </c>
      <c r="B8" s="174" t="s">
        <v>157</v>
      </c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27"/>
    </row>
    <row r="9" spans="1:17" s="19" customFormat="1" ht="69" customHeight="1">
      <c r="A9" s="61" t="s">
        <v>16</v>
      </c>
      <c r="B9" s="40" t="s">
        <v>151</v>
      </c>
      <c r="C9" s="84" t="s">
        <v>194</v>
      </c>
      <c r="D9" s="41" t="s">
        <v>195</v>
      </c>
      <c r="E9" s="50">
        <f t="shared" ref="E9:O9" si="0">14805.8+6359.013</f>
        <v>21164.812999999998</v>
      </c>
      <c r="F9" s="50">
        <f t="shared" si="0"/>
        <v>21164.812999999998</v>
      </c>
      <c r="G9" s="50">
        <f t="shared" si="0"/>
        <v>21164.812999999998</v>
      </c>
      <c r="H9" s="50">
        <f t="shared" si="0"/>
        <v>21164.812999999998</v>
      </c>
      <c r="I9" s="50">
        <f t="shared" si="0"/>
        <v>21164.812999999998</v>
      </c>
      <c r="J9" s="50">
        <f t="shared" si="0"/>
        <v>21164.812999999998</v>
      </c>
      <c r="K9" s="50">
        <f t="shared" si="0"/>
        <v>21164.812999999998</v>
      </c>
      <c r="L9" s="50">
        <f t="shared" si="0"/>
        <v>21164.812999999998</v>
      </c>
      <c r="M9" s="50">
        <f t="shared" si="0"/>
        <v>21164.812999999998</v>
      </c>
      <c r="N9" s="50">
        <f t="shared" si="0"/>
        <v>21164.812999999998</v>
      </c>
      <c r="O9" s="50">
        <f t="shared" si="0"/>
        <v>21164.812999999998</v>
      </c>
      <c r="P9" s="50">
        <f>O9</f>
        <v>21164.812999999998</v>
      </c>
      <c r="Q9" s="27"/>
    </row>
    <row r="10" spans="1:17" s="19" customFormat="1" ht="70.5" customHeight="1">
      <c r="A10" s="61" t="s">
        <v>17</v>
      </c>
      <c r="B10" s="40" t="s">
        <v>215</v>
      </c>
      <c r="C10" s="84" t="s">
        <v>194</v>
      </c>
      <c r="D10" s="41" t="s">
        <v>195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04">
        <v>0.38</v>
      </c>
      <c r="O10" s="120"/>
      <c r="P10" s="104">
        <f>N10</f>
        <v>0.38</v>
      </c>
      <c r="Q10" s="27"/>
    </row>
    <row r="11" spans="1:17" s="19" customFormat="1" ht="48" hidden="1" customHeight="1">
      <c r="A11" s="65" t="s">
        <v>8</v>
      </c>
      <c r="B11" s="59" t="s">
        <v>78</v>
      </c>
      <c r="C11" s="84" t="s">
        <v>75</v>
      </c>
      <c r="D11" s="41" t="s">
        <v>46</v>
      </c>
      <c r="E11" s="85" t="s">
        <v>76</v>
      </c>
      <c r="F11" s="85" t="s">
        <v>76</v>
      </c>
      <c r="G11" s="85" t="s">
        <v>76</v>
      </c>
      <c r="H11" s="85" t="s">
        <v>76</v>
      </c>
      <c r="I11" s="85" t="s">
        <v>76</v>
      </c>
      <c r="J11" s="85" t="s">
        <v>76</v>
      </c>
      <c r="K11" s="85" t="s">
        <v>76</v>
      </c>
      <c r="L11" s="85" t="s">
        <v>76</v>
      </c>
      <c r="M11" s="85" t="s">
        <v>76</v>
      </c>
      <c r="N11" s="85" t="s">
        <v>76</v>
      </c>
      <c r="O11" s="85" t="s">
        <v>76</v>
      </c>
      <c r="P11" s="85" t="s">
        <v>76</v>
      </c>
    </row>
    <row r="12" spans="1:17" s="19" customFormat="1" ht="60.75" hidden="1" customHeight="1">
      <c r="A12" s="91" t="s">
        <v>8</v>
      </c>
      <c r="B12" s="59" t="s">
        <v>79</v>
      </c>
      <c r="C12" s="84" t="s">
        <v>75</v>
      </c>
      <c r="D12" s="60" t="s">
        <v>80</v>
      </c>
      <c r="E12" s="85" t="s">
        <v>76</v>
      </c>
      <c r="F12" s="85" t="s">
        <v>76</v>
      </c>
      <c r="G12" s="85" t="s">
        <v>76</v>
      </c>
      <c r="H12" s="85" t="s">
        <v>76</v>
      </c>
      <c r="I12" s="85" t="s">
        <v>76</v>
      </c>
      <c r="J12" s="85" t="s">
        <v>76</v>
      </c>
      <c r="K12" s="85" t="s">
        <v>76</v>
      </c>
      <c r="L12" s="85" t="s">
        <v>76</v>
      </c>
      <c r="M12" s="85" t="s">
        <v>76</v>
      </c>
      <c r="N12" s="85" t="s">
        <v>76</v>
      </c>
      <c r="O12" s="85">
        <v>13.75</v>
      </c>
      <c r="P12" s="85">
        <v>13.75</v>
      </c>
    </row>
    <row r="13" spans="1:17" s="19" customFormat="1" ht="58.5" hidden="1" customHeight="1">
      <c r="A13" s="61" t="s">
        <v>61</v>
      </c>
      <c r="B13" s="39" t="s">
        <v>57</v>
      </c>
      <c r="C13" s="84" t="s">
        <v>75</v>
      </c>
      <c r="D13" s="41" t="s">
        <v>46</v>
      </c>
      <c r="E13" s="49" t="s">
        <v>77</v>
      </c>
      <c r="F13" s="49" t="s">
        <v>77</v>
      </c>
      <c r="G13" s="49" t="s">
        <v>77</v>
      </c>
      <c r="H13" s="49" t="s">
        <v>77</v>
      </c>
      <c r="I13" s="49" t="s">
        <v>77</v>
      </c>
      <c r="J13" s="49" t="s">
        <v>77</v>
      </c>
      <c r="K13" s="49" t="s">
        <v>77</v>
      </c>
      <c r="L13" s="49" t="s">
        <v>77</v>
      </c>
      <c r="M13" s="49" t="s">
        <v>77</v>
      </c>
      <c r="N13" s="49" t="s">
        <v>77</v>
      </c>
      <c r="O13" s="49" t="s">
        <v>77</v>
      </c>
      <c r="P13" s="49" t="s">
        <v>77</v>
      </c>
    </row>
    <row r="14" spans="1:17" s="19" customFormat="1" ht="58.5" hidden="1" customHeight="1">
      <c r="A14" s="61" t="s">
        <v>66</v>
      </c>
      <c r="B14" s="40" t="s">
        <v>62</v>
      </c>
      <c r="C14" s="84" t="s">
        <v>75</v>
      </c>
      <c r="D14" s="41" t="s">
        <v>46</v>
      </c>
      <c r="E14" s="49" t="s">
        <v>77</v>
      </c>
      <c r="F14" s="49" t="s">
        <v>77</v>
      </c>
      <c r="G14" s="49" t="s">
        <v>77</v>
      </c>
      <c r="H14" s="49" t="s">
        <v>77</v>
      </c>
      <c r="I14" s="49" t="s">
        <v>77</v>
      </c>
      <c r="J14" s="49" t="s">
        <v>77</v>
      </c>
      <c r="K14" s="49" t="s">
        <v>77</v>
      </c>
      <c r="L14" s="49" t="s">
        <v>77</v>
      </c>
      <c r="M14" s="49" t="s">
        <v>77</v>
      </c>
      <c r="N14" s="49" t="s">
        <v>77</v>
      </c>
      <c r="O14" s="49" t="s">
        <v>77</v>
      </c>
      <c r="P14" s="49" t="s">
        <v>77</v>
      </c>
    </row>
    <row r="15" spans="1:17" s="19" customFormat="1" ht="58.5" hidden="1" customHeight="1">
      <c r="A15" s="61" t="s">
        <v>66</v>
      </c>
      <c r="B15" s="40" t="s">
        <v>58</v>
      </c>
      <c r="C15" s="84" t="s">
        <v>75</v>
      </c>
      <c r="D15" s="41" t="s">
        <v>59</v>
      </c>
      <c r="E15" s="49" t="s">
        <v>77</v>
      </c>
      <c r="F15" s="49" t="s">
        <v>77</v>
      </c>
      <c r="G15" s="49" t="s">
        <v>77</v>
      </c>
      <c r="H15" s="49" t="s">
        <v>77</v>
      </c>
      <c r="I15" s="49" t="s">
        <v>77</v>
      </c>
      <c r="J15" s="49" t="s">
        <v>77</v>
      </c>
      <c r="K15" s="49" t="s">
        <v>77</v>
      </c>
      <c r="L15" s="49" t="s">
        <v>77</v>
      </c>
      <c r="M15" s="49" t="s">
        <v>77</v>
      </c>
      <c r="N15" s="49" t="s">
        <v>77</v>
      </c>
      <c r="O15" s="49" t="s">
        <v>77</v>
      </c>
      <c r="P15" s="49" t="s">
        <v>77</v>
      </c>
    </row>
    <row r="16" spans="1:17" ht="41.25" hidden="1" customHeight="1">
      <c r="A16" s="61" t="s">
        <v>17</v>
      </c>
      <c r="B16" s="51" t="s">
        <v>70</v>
      </c>
      <c r="C16" s="84" t="s">
        <v>75</v>
      </c>
      <c r="D16" s="41" t="s">
        <v>72</v>
      </c>
      <c r="E16" s="49" t="s">
        <v>77</v>
      </c>
      <c r="F16" s="49" t="s">
        <v>77</v>
      </c>
      <c r="G16" s="49" t="s">
        <v>77</v>
      </c>
      <c r="H16" s="49" t="s">
        <v>77</v>
      </c>
      <c r="I16" s="49" t="s">
        <v>77</v>
      </c>
      <c r="J16" s="49" t="s">
        <v>77</v>
      </c>
      <c r="K16" s="49" t="s">
        <v>77</v>
      </c>
      <c r="L16" s="49" t="s">
        <v>77</v>
      </c>
      <c r="M16" s="49" t="s">
        <v>77</v>
      </c>
      <c r="N16" s="41">
        <v>2</v>
      </c>
      <c r="O16" s="41">
        <v>3</v>
      </c>
      <c r="P16" s="41">
        <v>5</v>
      </c>
    </row>
  </sheetData>
  <mergeCells count="9">
    <mergeCell ref="B8:P8"/>
    <mergeCell ref="A3:P3"/>
    <mergeCell ref="A2:P2"/>
    <mergeCell ref="E5:O5"/>
    <mergeCell ref="P5:P6"/>
    <mergeCell ref="A5:A6"/>
    <mergeCell ref="B5:B6"/>
    <mergeCell ref="C5:C6"/>
    <mergeCell ref="D5:D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65" firstPageNumber="25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W19"/>
  <sheetViews>
    <sheetView view="pageBreakPreview" topLeftCell="A10" zoomScale="80" zoomScaleSheetLayoutView="80" workbookViewId="0">
      <selection activeCell="H8" sqref="H8:M8"/>
    </sheetView>
  </sheetViews>
  <sheetFormatPr defaultRowHeight="15"/>
  <cols>
    <col min="1" max="1" width="8.140625" style="7" bestFit="1" customWidth="1"/>
    <col min="2" max="2" width="43.7109375" style="7" customWidth="1"/>
    <col min="3" max="3" width="22.7109375" style="7" customWidth="1"/>
    <col min="4" max="4" width="12.7109375" style="7" customWidth="1"/>
    <col min="5" max="5" width="10.42578125" style="7" customWidth="1"/>
    <col min="6" max="6" width="8.7109375" style="7" customWidth="1"/>
    <col min="7" max="7" width="8.85546875" style="7" customWidth="1"/>
    <col min="8" max="8" width="8.7109375" style="7" customWidth="1"/>
    <col min="9" max="9" width="9.7109375" style="7" customWidth="1"/>
    <col min="10" max="13" width="7.7109375" style="7" customWidth="1"/>
    <col min="14" max="14" width="15.7109375" style="7" customWidth="1"/>
    <col min="15" max="15" width="19.5703125" style="7" customWidth="1"/>
    <col min="16" max="16" width="41.28515625" style="7" customWidth="1"/>
    <col min="17" max="16384" width="9.140625" style="7"/>
  </cols>
  <sheetData>
    <row r="1" spans="1:23" ht="15.75">
      <c r="A1" s="18" t="str">
        <f>HYPERLINK("#Оглавление!A1","Назад в оглавление")</f>
        <v>Назад в оглавление</v>
      </c>
      <c r="B1" s="1"/>
      <c r="C1" s="1"/>
      <c r="D1" s="1"/>
    </row>
    <row r="2" spans="1:23" s="19" customFormat="1" ht="38.25" customHeight="1">
      <c r="A2" s="184" t="s">
        <v>129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</row>
    <row r="3" spans="1:23" s="19" customFormat="1" ht="12.75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23" s="16" customFormat="1" ht="43.5" customHeight="1">
      <c r="A4" s="172" t="s">
        <v>0</v>
      </c>
      <c r="B4" s="172" t="s">
        <v>19</v>
      </c>
      <c r="C4" s="172" t="s">
        <v>203</v>
      </c>
      <c r="D4" s="172" t="s">
        <v>175</v>
      </c>
      <c r="E4" s="185" t="s">
        <v>5</v>
      </c>
      <c r="F4" s="185"/>
      <c r="G4" s="189" t="s">
        <v>130</v>
      </c>
      <c r="H4" s="190"/>
      <c r="I4" s="190"/>
      <c r="J4" s="190"/>
      <c r="K4" s="190"/>
      <c r="L4" s="190"/>
      <c r="M4" s="191"/>
      <c r="N4" s="185" t="s">
        <v>18</v>
      </c>
      <c r="O4" s="172" t="s">
        <v>198</v>
      </c>
      <c r="P4" s="172" t="s">
        <v>131</v>
      </c>
    </row>
    <row r="5" spans="1:23" s="16" customFormat="1" ht="15.75">
      <c r="A5" s="172"/>
      <c r="B5" s="172"/>
      <c r="C5" s="172"/>
      <c r="D5" s="172"/>
      <c r="E5" s="185"/>
      <c r="F5" s="185"/>
      <c r="G5" s="192"/>
      <c r="H5" s="193"/>
      <c r="I5" s="193"/>
      <c r="J5" s="193"/>
      <c r="K5" s="193"/>
      <c r="L5" s="193"/>
      <c r="M5" s="194"/>
      <c r="N5" s="185"/>
      <c r="O5" s="172"/>
      <c r="P5" s="172"/>
    </row>
    <row r="6" spans="1:23" s="16" customFormat="1" ht="81.75" customHeight="1">
      <c r="A6" s="172"/>
      <c r="B6" s="172"/>
      <c r="C6" s="172"/>
      <c r="D6" s="172"/>
      <c r="E6" s="145" t="s">
        <v>6</v>
      </c>
      <c r="F6" s="145" t="s">
        <v>7</v>
      </c>
      <c r="G6" s="145">
        <v>2024</v>
      </c>
      <c r="H6" s="145">
        <v>2025</v>
      </c>
      <c r="I6" s="145">
        <v>2026</v>
      </c>
      <c r="J6" s="145">
        <v>2027</v>
      </c>
      <c r="K6" s="145">
        <v>2028</v>
      </c>
      <c r="L6" s="145">
        <v>2029</v>
      </c>
      <c r="M6" s="145">
        <v>2030</v>
      </c>
      <c r="N6" s="185"/>
      <c r="O6" s="172"/>
      <c r="P6" s="172"/>
    </row>
    <row r="7" spans="1:23" s="16" customFormat="1" ht="32.25" customHeight="1">
      <c r="A7" s="145" t="s">
        <v>1</v>
      </c>
      <c r="B7" s="175" t="s">
        <v>157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7"/>
    </row>
    <row r="8" spans="1:23" s="16" customFormat="1" ht="159" customHeight="1">
      <c r="A8" s="74" t="s">
        <v>16</v>
      </c>
      <c r="B8" s="17" t="s">
        <v>102</v>
      </c>
      <c r="C8" s="149" t="s">
        <v>158</v>
      </c>
      <c r="D8" s="60" t="s">
        <v>195</v>
      </c>
      <c r="E8" s="146">
        <v>4.2</v>
      </c>
      <c r="F8" s="146">
        <v>2022</v>
      </c>
      <c r="G8" s="146" t="s">
        <v>76</v>
      </c>
      <c r="H8" s="158">
        <v>0.61299999999999999</v>
      </c>
      <c r="I8" s="158">
        <v>6.1520000000000001</v>
      </c>
      <c r="J8" s="158">
        <v>8.0570000000000004</v>
      </c>
      <c r="K8" s="158">
        <v>4.7770000000000001</v>
      </c>
      <c r="L8" s="158">
        <v>17.852</v>
      </c>
      <c r="M8" s="158">
        <v>25.629000000000001</v>
      </c>
      <c r="N8" s="150" t="s">
        <v>159</v>
      </c>
      <c r="O8" s="129" t="s">
        <v>192</v>
      </c>
      <c r="P8" s="40" t="s">
        <v>197</v>
      </c>
    </row>
    <row r="9" spans="1:23" s="16" customFormat="1" ht="42" customHeight="1">
      <c r="A9" s="146" t="s">
        <v>12</v>
      </c>
      <c r="B9" s="186" t="s">
        <v>217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8"/>
    </row>
    <row r="10" spans="1:23" s="16" customFormat="1" ht="99" customHeight="1">
      <c r="A10" s="74" t="s">
        <v>17</v>
      </c>
      <c r="B10" s="17" t="s">
        <v>81</v>
      </c>
      <c r="C10" s="149" t="s">
        <v>158</v>
      </c>
      <c r="D10" s="60" t="s">
        <v>199</v>
      </c>
      <c r="E10" s="146">
        <v>0</v>
      </c>
      <c r="F10" s="146">
        <v>2022</v>
      </c>
      <c r="G10" s="129">
        <v>13.75</v>
      </c>
      <c r="H10" s="129">
        <v>24.72</v>
      </c>
      <c r="I10" s="146">
        <v>50.26</v>
      </c>
      <c r="J10" s="146"/>
      <c r="K10" s="68">
        <v>105.6</v>
      </c>
      <c r="L10" s="146"/>
      <c r="M10" s="70"/>
      <c r="N10" s="150" t="s">
        <v>159</v>
      </c>
      <c r="O10" s="129" t="s">
        <v>192</v>
      </c>
      <c r="P10" s="114" t="s">
        <v>201</v>
      </c>
      <c r="W10" s="16" t="s">
        <v>98</v>
      </c>
    </row>
    <row r="11" spans="1:23" s="16" customFormat="1" ht="37.5" customHeight="1">
      <c r="A11" s="146" t="s">
        <v>108</v>
      </c>
      <c r="B11" s="186" t="s">
        <v>218</v>
      </c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8"/>
    </row>
    <row r="12" spans="1:23" s="16" customFormat="1" ht="99" customHeight="1">
      <c r="A12" s="74" t="s">
        <v>61</v>
      </c>
      <c r="B12" s="71" t="s">
        <v>206</v>
      </c>
      <c r="C12" s="149" t="s">
        <v>158</v>
      </c>
      <c r="D12" s="60" t="s">
        <v>195</v>
      </c>
      <c r="E12" s="69">
        <v>4.1020000000000003</v>
      </c>
      <c r="F12" s="146">
        <v>2023</v>
      </c>
      <c r="G12" s="146">
        <v>0.4</v>
      </c>
      <c r="H12" s="146" t="s">
        <v>76</v>
      </c>
      <c r="I12" s="146" t="s">
        <v>76</v>
      </c>
      <c r="J12" s="69">
        <v>60</v>
      </c>
      <c r="K12" s="69">
        <v>60</v>
      </c>
      <c r="L12" s="69">
        <v>60</v>
      </c>
      <c r="M12" s="69">
        <v>60</v>
      </c>
      <c r="N12" s="150" t="s">
        <v>159</v>
      </c>
      <c r="O12" s="146" t="s">
        <v>202</v>
      </c>
      <c r="P12" s="114" t="s">
        <v>201</v>
      </c>
      <c r="W12" s="16" t="s">
        <v>98</v>
      </c>
    </row>
    <row r="13" spans="1:23" s="16" customFormat="1" ht="86.25" customHeight="1">
      <c r="A13" s="146" t="s">
        <v>176</v>
      </c>
      <c r="B13" s="186" t="s">
        <v>220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8"/>
    </row>
    <row r="14" spans="1:23" s="16" customFormat="1" ht="42" hidden="1" customHeight="1">
      <c r="A14" s="74" t="s">
        <v>66</v>
      </c>
      <c r="B14" s="113" t="s">
        <v>64</v>
      </c>
      <c r="C14" s="149" t="s">
        <v>158</v>
      </c>
      <c r="D14" s="60" t="s">
        <v>46</v>
      </c>
      <c r="E14" s="69">
        <v>5.9585000000000008</v>
      </c>
      <c r="F14" s="146">
        <v>2022</v>
      </c>
      <c r="G14" s="146" t="s">
        <v>76</v>
      </c>
      <c r="H14" s="146" t="s">
        <v>76</v>
      </c>
      <c r="I14" s="146" t="s">
        <v>76</v>
      </c>
      <c r="J14" s="146" t="s">
        <v>76</v>
      </c>
      <c r="K14" s="146" t="s">
        <v>76</v>
      </c>
      <c r="L14" s="146" t="s">
        <v>76</v>
      </c>
      <c r="M14" s="146" t="s">
        <v>76</v>
      </c>
      <c r="N14" s="129" t="s">
        <v>100</v>
      </c>
      <c r="O14" s="146" t="s">
        <v>74</v>
      </c>
      <c r="P14" s="146"/>
    </row>
    <row r="15" spans="1:23" s="16" customFormat="1" ht="51.75" hidden="1" customHeight="1">
      <c r="A15" s="74" t="s">
        <v>71</v>
      </c>
      <c r="B15" s="59" t="s">
        <v>65</v>
      </c>
      <c r="C15" s="149" t="s">
        <v>158</v>
      </c>
      <c r="D15" s="60" t="s">
        <v>59</v>
      </c>
      <c r="E15" s="70">
        <v>77.7</v>
      </c>
      <c r="F15" s="146">
        <v>2023</v>
      </c>
      <c r="G15" s="146" t="s">
        <v>76</v>
      </c>
      <c r="H15" s="146" t="s">
        <v>76</v>
      </c>
      <c r="I15" s="146" t="s">
        <v>76</v>
      </c>
      <c r="J15" s="146" t="s">
        <v>76</v>
      </c>
      <c r="K15" s="146" t="s">
        <v>76</v>
      </c>
      <c r="L15" s="146" t="s">
        <v>76</v>
      </c>
      <c r="M15" s="146" t="s">
        <v>76</v>
      </c>
      <c r="N15" s="129" t="s">
        <v>100</v>
      </c>
      <c r="O15" s="146" t="s">
        <v>74</v>
      </c>
      <c r="P15" s="146"/>
    </row>
    <row r="16" spans="1:23" s="16" customFormat="1" ht="98.25" customHeight="1">
      <c r="A16" s="74" t="s">
        <v>66</v>
      </c>
      <c r="B16" s="59" t="s">
        <v>207</v>
      </c>
      <c r="C16" s="149" t="s">
        <v>158</v>
      </c>
      <c r="D16" s="60" t="s">
        <v>195</v>
      </c>
      <c r="E16" s="151">
        <v>43.3</v>
      </c>
      <c r="F16" s="151">
        <v>2023</v>
      </c>
      <c r="G16" s="151">
        <v>29.7</v>
      </c>
      <c r="H16" s="69">
        <v>38.5</v>
      </c>
      <c r="I16" s="123">
        <v>43.5</v>
      </c>
      <c r="J16" s="69">
        <v>45</v>
      </c>
      <c r="K16" s="69">
        <v>45</v>
      </c>
      <c r="L16" s="69">
        <v>45</v>
      </c>
      <c r="M16" s="69">
        <v>45</v>
      </c>
      <c r="N16" s="150" t="s">
        <v>159</v>
      </c>
      <c r="O16" s="129" t="s">
        <v>192</v>
      </c>
      <c r="P16" s="114" t="s">
        <v>201</v>
      </c>
    </row>
    <row r="17" spans="1:23" s="16" customFormat="1" ht="47.25" customHeight="1">
      <c r="A17" s="147" t="s">
        <v>177</v>
      </c>
      <c r="B17" s="181" t="s">
        <v>219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3"/>
      <c r="W17" s="16" t="s">
        <v>101</v>
      </c>
    </row>
    <row r="18" spans="1:23" ht="100.5" customHeight="1">
      <c r="A18" s="152" t="s">
        <v>71</v>
      </c>
      <c r="B18" s="153" t="s">
        <v>73</v>
      </c>
      <c r="C18" s="154" t="s">
        <v>158</v>
      </c>
      <c r="D18" s="155" t="s">
        <v>200</v>
      </c>
      <c r="E18" s="155">
        <v>12</v>
      </c>
      <c r="F18" s="155">
        <v>2022</v>
      </c>
      <c r="G18" s="155">
        <v>5</v>
      </c>
      <c r="H18" s="155">
        <v>5</v>
      </c>
      <c r="I18" s="155">
        <v>5</v>
      </c>
      <c r="J18" s="155">
        <v>5</v>
      </c>
      <c r="K18" s="155">
        <v>5</v>
      </c>
      <c r="L18" s="155">
        <v>5</v>
      </c>
      <c r="M18" s="155">
        <v>5</v>
      </c>
      <c r="N18" s="156" t="s">
        <v>159</v>
      </c>
      <c r="O18" s="148" t="s">
        <v>192</v>
      </c>
      <c r="P18" s="157" t="s">
        <v>201</v>
      </c>
      <c r="U18" s="7" t="s">
        <v>101</v>
      </c>
    </row>
    <row r="19" spans="1:23" ht="38.25" customHeight="1">
      <c r="A19" s="146" t="s">
        <v>178</v>
      </c>
      <c r="B19" s="181" t="s">
        <v>183</v>
      </c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3"/>
    </row>
  </sheetData>
  <mergeCells count="16">
    <mergeCell ref="B17:P17"/>
    <mergeCell ref="B19:P19"/>
    <mergeCell ref="A2:P2"/>
    <mergeCell ref="A4:A6"/>
    <mergeCell ref="B4:B6"/>
    <mergeCell ref="C4:C6"/>
    <mergeCell ref="D4:D6"/>
    <mergeCell ref="E4:F5"/>
    <mergeCell ref="N4:N6"/>
    <mergeCell ref="P4:P6"/>
    <mergeCell ref="B7:P7"/>
    <mergeCell ref="B9:P9"/>
    <mergeCell ref="B11:P11"/>
    <mergeCell ref="B13:P13"/>
    <mergeCell ref="O4:O6"/>
    <mergeCell ref="G4:M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5" firstPageNumber="2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U114"/>
  <sheetViews>
    <sheetView view="pageBreakPreview" zoomScale="80" zoomScaleNormal="90" zoomScaleSheetLayoutView="80" workbookViewId="0">
      <selection activeCell="H40" sqref="H40"/>
    </sheetView>
  </sheetViews>
  <sheetFormatPr defaultRowHeight="15"/>
  <cols>
    <col min="1" max="1" width="7.28515625" style="7" customWidth="1"/>
    <col min="2" max="2" width="34.5703125" style="7" hidden="1" customWidth="1"/>
    <col min="3" max="3" width="59.28515625" style="7" customWidth="1"/>
    <col min="4" max="4" width="6.28515625" style="7" customWidth="1"/>
    <col min="5" max="5" width="7.140625" style="7" customWidth="1"/>
    <col min="6" max="6" width="14.7109375" style="7" customWidth="1"/>
    <col min="7" max="7" width="5.42578125" style="7" customWidth="1"/>
    <col min="8" max="8" width="10" style="7" customWidth="1"/>
    <col min="9" max="9" width="11.5703125" style="7" customWidth="1"/>
    <col min="10" max="10" width="11" style="7" customWidth="1"/>
    <col min="11" max="11" width="12.140625" style="7" customWidth="1"/>
    <col min="12" max="12" width="12.42578125" style="7" customWidth="1"/>
    <col min="13" max="14" width="12.28515625" style="7" customWidth="1"/>
    <col min="15" max="15" width="12.42578125" style="7" customWidth="1"/>
    <col min="16" max="16" width="29.42578125" style="7" customWidth="1"/>
    <col min="17" max="17" width="54.7109375" style="7" customWidth="1"/>
    <col min="18" max="18" width="17.85546875" style="7" customWidth="1"/>
    <col min="19" max="19" width="27" style="7" customWidth="1"/>
    <col min="20" max="20" width="7.7109375" style="14" customWidth="1"/>
    <col min="21" max="21" width="26.7109375" style="7" customWidth="1"/>
    <col min="22" max="16384" width="9.140625" style="7"/>
  </cols>
  <sheetData>
    <row r="1" spans="1:21" ht="18.75" customHeight="1">
      <c r="A1" s="18" t="str">
        <f>HYPERLINK("#Оглавление!A1","Назад в оглавление")</f>
        <v>Назад в оглавление</v>
      </c>
      <c r="B1" s="1"/>
      <c r="C1" s="1"/>
      <c r="D1" s="1"/>
      <c r="E1" s="1"/>
      <c r="F1" s="1"/>
      <c r="G1" s="1"/>
      <c r="H1" s="1"/>
      <c r="I1" s="1"/>
    </row>
    <row r="2" spans="1:21" ht="15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6"/>
      <c r="Q2" s="6"/>
      <c r="R2" s="6"/>
      <c r="S2" s="6"/>
      <c r="T2" s="6"/>
      <c r="U2" s="6"/>
    </row>
    <row r="3" spans="1:21" s="19" customFormat="1" ht="26.25" customHeight="1">
      <c r="A3" s="180" t="s">
        <v>132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1"/>
      <c r="Q3" s="11"/>
      <c r="R3" s="11"/>
      <c r="S3" s="11"/>
      <c r="T3" s="15"/>
      <c r="U3" s="20"/>
    </row>
    <row r="4" spans="1:21" s="19" customFormat="1" ht="19.5" hidden="1" customHeight="1">
      <c r="A4" s="27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9" t="s">
        <v>38</v>
      </c>
      <c r="P4" s="11"/>
      <c r="Q4" s="11"/>
      <c r="R4" s="11"/>
      <c r="S4" s="11"/>
      <c r="T4" s="15"/>
      <c r="U4" s="26"/>
    </row>
    <row r="5" spans="1:21" s="1" customFormat="1" ht="24" hidden="1" customHeight="1">
      <c r="A5" s="173" t="s">
        <v>0</v>
      </c>
      <c r="B5" s="173" t="s">
        <v>19</v>
      </c>
      <c r="C5" s="173" t="s">
        <v>2</v>
      </c>
      <c r="D5" s="209" t="s">
        <v>118</v>
      </c>
      <c r="E5" s="209"/>
      <c r="F5" s="209"/>
      <c r="G5" s="209"/>
      <c r="H5" s="173" t="s">
        <v>15</v>
      </c>
      <c r="I5" s="173"/>
      <c r="J5" s="173"/>
      <c r="K5" s="173"/>
      <c r="L5" s="173"/>
      <c r="M5" s="173"/>
      <c r="N5" s="173"/>
      <c r="O5" s="173"/>
      <c r="S5" s="9"/>
    </row>
    <row r="6" spans="1:21" s="1" customFormat="1" ht="21" hidden="1" customHeight="1">
      <c r="A6" s="173"/>
      <c r="B6" s="173"/>
      <c r="C6" s="173"/>
      <c r="D6" s="209" t="s">
        <v>119</v>
      </c>
      <c r="E6" s="209"/>
      <c r="F6" s="209"/>
      <c r="G6" s="209"/>
      <c r="H6" s="67">
        <v>2024</v>
      </c>
      <c r="I6" s="67">
        <v>2025</v>
      </c>
      <c r="J6" s="67">
        <v>2026</v>
      </c>
      <c r="K6" s="67">
        <v>2027</v>
      </c>
      <c r="L6" s="67">
        <v>2028</v>
      </c>
      <c r="M6" s="67">
        <v>2029</v>
      </c>
      <c r="N6" s="67">
        <v>2030</v>
      </c>
      <c r="O6" s="67" t="s">
        <v>14</v>
      </c>
      <c r="P6" s="31"/>
      <c r="Q6" s="31"/>
      <c r="R6" s="31"/>
      <c r="S6" s="32"/>
      <c r="T6" s="31"/>
      <c r="U6" s="31"/>
    </row>
    <row r="7" spans="1:21" s="1" customFormat="1" ht="23.25" hidden="1" customHeight="1">
      <c r="A7" s="67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  <c r="G7" s="67">
        <v>7</v>
      </c>
      <c r="H7" s="67">
        <v>8</v>
      </c>
      <c r="I7" s="67">
        <v>9</v>
      </c>
      <c r="J7" s="67">
        <v>10</v>
      </c>
      <c r="K7" s="67">
        <v>11</v>
      </c>
      <c r="L7" s="67">
        <v>12</v>
      </c>
      <c r="M7" s="67">
        <v>12</v>
      </c>
      <c r="N7" s="67">
        <v>14</v>
      </c>
      <c r="O7" s="67">
        <v>15</v>
      </c>
      <c r="P7" s="31"/>
      <c r="Q7" s="31"/>
      <c r="R7" s="31"/>
      <c r="S7" s="32"/>
      <c r="T7" s="31"/>
      <c r="U7" s="31"/>
    </row>
    <row r="8" spans="1:21" ht="49.5" hidden="1" customHeight="1">
      <c r="A8" s="42" t="s">
        <v>1</v>
      </c>
      <c r="B8" s="210" t="s">
        <v>150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2"/>
      <c r="P8" s="33"/>
      <c r="Q8" s="33"/>
      <c r="R8" s="33"/>
      <c r="S8" s="33"/>
      <c r="T8" s="33"/>
      <c r="U8" s="33"/>
    </row>
    <row r="9" spans="1:21" ht="27.75" hidden="1" customHeight="1">
      <c r="A9" s="42" t="s">
        <v>8</v>
      </c>
      <c r="B9" s="216" t="s">
        <v>123</v>
      </c>
      <c r="C9" s="42" t="s">
        <v>39</v>
      </c>
      <c r="D9" s="42"/>
      <c r="E9" s="42"/>
      <c r="F9" s="42"/>
      <c r="G9" s="42"/>
      <c r="H9" s="50">
        <f t="shared" ref="H9:N9" si="0">SUM(H10:H11)</f>
        <v>180000</v>
      </c>
      <c r="I9" s="50">
        <f t="shared" si="0"/>
        <v>926248</v>
      </c>
      <c r="J9" s="50">
        <f t="shared" si="0"/>
        <v>1321457</v>
      </c>
      <c r="K9" s="50">
        <f t="shared" si="0"/>
        <v>2399870</v>
      </c>
      <c r="L9" s="50">
        <f t="shared" si="0"/>
        <v>3712007</v>
      </c>
      <c r="M9" s="50">
        <f t="shared" si="0"/>
        <v>3198050</v>
      </c>
      <c r="N9" s="50">
        <f t="shared" si="0"/>
        <v>3844557</v>
      </c>
      <c r="O9" s="50">
        <f>SUM(H9:N9)</f>
        <v>15582189</v>
      </c>
      <c r="P9" s="30"/>
      <c r="Q9" s="30"/>
      <c r="R9" s="30"/>
      <c r="S9" s="30"/>
      <c r="T9" s="34"/>
      <c r="U9" s="30"/>
    </row>
    <row r="10" spans="1:21" ht="25.5" hidden="1" customHeight="1">
      <c r="A10" s="42" t="s">
        <v>12</v>
      </c>
      <c r="B10" s="217"/>
      <c r="C10" s="42" t="s">
        <v>40</v>
      </c>
      <c r="D10" s="42"/>
      <c r="E10" s="42"/>
      <c r="F10" s="42"/>
      <c r="G10" s="42"/>
      <c r="H10" s="50"/>
      <c r="I10" s="37"/>
      <c r="J10" s="37"/>
      <c r="K10" s="37">
        <v>1067524</v>
      </c>
      <c r="L10" s="37">
        <v>2287340</v>
      </c>
      <c r="M10" s="37">
        <v>1480000</v>
      </c>
      <c r="N10" s="50">
        <v>1778445.7</v>
      </c>
      <c r="O10" s="50">
        <f t="shared" ref="O10:O30" si="1">SUM(H10:N10)</f>
        <v>6613309.7000000002</v>
      </c>
      <c r="P10" s="30"/>
      <c r="Q10" s="30"/>
      <c r="R10" s="30"/>
      <c r="S10" s="30"/>
      <c r="T10" s="34"/>
      <c r="U10" s="30"/>
    </row>
    <row r="11" spans="1:21" ht="34.5" hidden="1" customHeight="1">
      <c r="A11" s="42" t="s">
        <v>27</v>
      </c>
      <c r="B11" s="217"/>
      <c r="C11" s="42" t="s">
        <v>43</v>
      </c>
      <c r="D11" s="79">
        <v>828</v>
      </c>
      <c r="E11" s="79" t="s">
        <v>120</v>
      </c>
      <c r="F11" s="79" t="s">
        <v>122</v>
      </c>
      <c r="G11" s="79">
        <v>400</v>
      </c>
      <c r="H11" s="50">
        <v>180000</v>
      </c>
      <c r="I11" s="50">
        <v>926248</v>
      </c>
      <c r="J11" s="50">
        <v>1321457</v>
      </c>
      <c r="K11" s="50">
        <v>1332346</v>
      </c>
      <c r="L11" s="50">
        <v>1424667</v>
      </c>
      <c r="M11" s="50">
        <v>1718050</v>
      </c>
      <c r="N11" s="50">
        <v>2066111.3</v>
      </c>
      <c r="O11" s="50">
        <f t="shared" si="1"/>
        <v>8968879.3000000007</v>
      </c>
      <c r="P11" s="30"/>
      <c r="Q11" s="30"/>
      <c r="R11" s="30"/>
      <c r="S11" s="30"/>
      <c r="T11" s="34"/>
      <c r="U11" s="30"/>
    </row>
    <row r="12" spans="1:21" ht="27" hidden="1" customHeight="1">
      <c r="A12" s="42" t="s">
        <v>8</v>
      </c>
      <c r="B12" s="216" t="s">
        <v>63</v>
      </c>
      <c r="C12" s="42" t="s">
        <v>39</v>
      </c>
      <c r="D12" s="42"/>
      <c r="E12" s="42"/>
      <c r="F12" s="42"/>
      <c r="G12" s="42"/>
      <c r="H12" s="50"/>
      <c r="I12" s="50"/>
      <c r="J12" s="50"/>
      <c r="K12" s="50">
        <f t="shared" ref="K12:O12" si="2">SUM(K14:K15)</f>
        <v>957447</v>
      </c>
      <c r="L12" s="50">
        <f t="shared" si="2"/>
        <v>957447</v>
      </c>
      <c r="M12" s="50">
        <f t="shared" si="2"/>
        <v>957447</v>
      </c>
      <c r="N12" s="50">
        <f t="shared" si="2"/>
        <v>957447</v>
      </c>
      <c r="O12" s="50">
        <f t="shared" si="2"/>
        <v>3829788</v>
      </c>
      <c r="P12" s="30"/>
      <c r="Q12" s="30"/>
      <c r="R12" s="30"/>
      <c r="S12" s="30"/>
      <c r="T12" s="34"/>
      <c r="U12" s="30"/>
    </row>
    <row r="13" spans="1:21" ht="26.25" hidden="1" customHeight="1">
      <c r="B13" s="217"/>
      <c r="C13" s="42" t="s">
        <v>40</v>
      </c>
      <c r="D13" s="42"/>
      <c r="E13" s="42"/>
      <c r="F13" s="42"/>
      <c r="G13" s="42"/>
      <c r="H13" s="50"/>
      <c r="I13" s="50"/>
      <c r="J13" s="50"/>
      <c r="K13" s="50"/>
      <c r="L13" s="50"/>
      <c r="M13" s="50"/>
      <c r="N13" s="50"/>
      <c r="O13" s="50"/>
      <c r="P13" s="30"/>
      <c r="Q13" s="30"/>
      <c r="R13" s="30"/>
      <c r="S13" s="30"/>
      <c r="T13" s="34"/>
      <c r="U13" s="30"/>
    </row>
    <row r="14" spans="1:21" ht="34.5" hidden="1" customHeight="1">
      <c r="A14" s="42" t="s">
        <v>12</v>
      </c>
      <c r="B14" s="217"/>
      <c r="C14" s="42" t="s">
        <v>43</v>
      </c>
      <c r="D14" s="79">
        <v>828</v>
      </c>
      <c r="E14" s="79" t="s">
        <v>120</v>
      </c>
      <c r="F14" s="79" t="s">
        <v>121</v>
      </c>
      <c r="G14" s="80">
        <v>500</v>
      </c>
      <c r="H14" s="50"/>
      <c r="I14" s="50"/>
      <c r="J14" s="50"/>
      <c r="K14" s="50">
        <v>900000</v>
      </c>
      <c r="L14" s="50">
        <v>900000</v>
      </c>
      <c r="M14" s="50">
        <v>900000</v>
      </c>
      <c r="N14" s="50">
        <v>900000</v>
      </c>
      <c r="O14" s="50">
        <f>SUM(H14:N14)</f>
        <v>3600000</v>
      </c>
      <c r="P14" s="30"/>
      <c r="Q14" s="30"/>
      <c r="R14" s="30"/>
      <c r="S14" s="30"/>
      <c r="T14" s="34"/>
      <c r="U14" s="30"/>
    </row>
    <row r="15" spans="1:21" ht="39" hidden="1" customHeight="1">
      <c r="A15" s="42" t="s">
        <v>27</v>
      </c>
      <c r="B15" s="220"/>
      <c r="C15" s="42" t="s">
        <v>42</v>
      </c>
      <c r="D15" s="42"/>
      <c r="E15" s="42"/>
      <c r="F15" s="42"/>
      <c r="G15" s="42"/>
      <c r="H15" s="42"/>
      <c r="I15" s="50"/>
      <c r="J15" s="50"/>
      <c r="K15" s="50">
        <v>57447</v>
      </c>
      <c r="L15" s="50">
        <v>57447</v>
      </c>
      <c r="M15" s="50">
        <v>57447</v>
      </c>
      <c r="N15" s="50">
        <v>57447</v>
      </c>
      <c r="O15" s="50">
        <f>SUM(H15:N15)</f>
        <v>229788</v>
      </c>
      <c r="P15" s="30"/>
      <c r="Q15" s="30"/>
      <c r="R15" s="30"/>
      <c r="S15" s="30"/>
      <c r="T15" s="34"/>
      <c r="U15" s="30"/>
    </row>
    <row r="16" spans="1:21" ht="27.75" hidden="1" customHeight="1">
      <c r="A16" s="42" t="s">
        <v>8</v>
      </c>
      <c r="B16" s="221" t="s">
        <v>64</v>
      </c>
      <c r="C16" s="42" t="s">
        <v>39</v>
      </c>
      <c r="D16" s="42"/>
      <c r="E16" s="42"/>
      <c r="F16" s="42"/>
      <c r="G16" s="42"/>
      <c r="H16" s="42"/>
      <c r="I16" s="50"/>
      <c r="J16" s="50"/>
      <c r="K16" s="50"/>
      <c r="L16" s="50"/>
      <c r="M16" s="50"/>
      <c r="N16" s="50"/>
      <c r="O16" s="50"/>
      <c r="P16" s="30"/>
      <c r="Q16" s="30"/>
      <c r="R16" s="30"/>
      <c r="S16" s="30"/>
      <c r="T16" s="34"/>
      <c r="U16" s="30"/>
    </row>
    <row r="17" spans="1:21" ht="39" hidden="1" customHeight="1">
      <c r="B17" s="222"/>
      <c r="C17" s="42" t="s">
        <v>40</v>
      </c>
      <c r="D17" s="42"/>
      <c r="E17" s="42"/>
      <c r="F17" s="42"/>
      <c r="G17" s="42"/>
      <c r="H17" s="42"/>
      <c r="I17" s="50"/>
      <c r="J17" s="50"/>
      <c r="K17" s="50"/>
      <c r="L17" s="50"/>
      <c r="M17" s="50"/>
      <c r="N17" s="50"/>
      <c r="O17" s="50"/>
      <c r="P17" s="30"/>
      <c r="Q17" s="30"/>
      <c r="R17" s="30"/>
      <c r="S17" s="30"/>
      <c r="T17" s="34"/>
      <c r="U17" s="30"/>
    </row>
    <row r="18" spans="1:21" ht="24.75" hidden="1" customHeight="1">
      <c r="A18" s="42" t="s">
        <v>12</v>
      </c>
      <c r="B18" s="222"/>
      <c r="C18" s="42" t="s">
        <v>43</v>
      </c>
      <c r="D18" s="79">
        <v>828</v>
      </c>
      <c r="E18" s="79" t="s">
        <v>120</v>
      </c>
      <c r="F18" s="79" t="s">
        <v>121</v>
      </c>
      <c r="G18" s="80">
        <v>500</v>
      </c>
      <c r="H18" s="42"/>
      <c r="I18" s="50"/>
      <c r="J18" s="50"/>
      <c r="K18" s="50"/>
      <c r="L18" s="50"/>
      <c r="M18" s="50"/>
      <c r="N18" s="50"/>
      <c r="O18" s="50"/>
      <c r="P18" s="30"/>
      <c r="Q18" s="30"/>
      <c r="R18" s="30"/>
      <c r="S18" s="30"/>
      <c r="T18" s="34"/>
      <c r="U18" s="30"/>
    </row>
    <row r="19" spans="1:21" ht="39" hidden="1" customHeight="1">
      <c r="A19" s="42" t="s">
        <v>27</v>
      </c>
      <c r="B19" s="223"/>
      <c r="C19" s="42" t="s">
        <v>42</v>
      </c>
      <c r="D19" s="42"/>
      <c r="E19" s="42"/>
      <c r="F19" s="42"/>
      <c r="G19" s="42"/>
      <c r="H19" s="42"/>
      <c r="I19" s="50"/>
      <c r="J19" s="50"/>
      <c r="K19" s="50"/>
      <c r="L19" s="50"/>
      <c r="M19" s="50"/>
      <c r="N19" s="50"/>
      <c r="O19" s="50"/>
      <c r="P19" s="30"/>
      <c r="Q19" s="30"/>
      <c r="R19" s="30"/>
      <c r="S19" s="30"/>
      <c r="T19" s="34"/>
      <c r="U19" s="30"/>
    </row>
    <row r="20" spans="1:21" ht="24.75" hidden="1" customHeight="1">
      <c r="A20" s="42" t="s">
        <v>8</v>
      </c>
      <c r="B20" s="221" t="s">
        <v>65</v>
      </c>
      <c r="C20" s="42" t="s">
        <v>39</v>
      </c>
      <c r="D20" s="42"/>
      <c r="E20" s="42"/>
      <c r="F20" s="42"/>
      <c r="G20" s="42"/>
      <c r="H20" s="42"/>
      <c r="I20" s="50"/>
      <c r="J20" s="50"/>
      <c r="K20" s="50"/>
      <c r="L20" s="50"/>
      <c r="M20" s="50"/>
      <c r="N20" s="50"/>
      <c r="O20" s="50"/>
      <c r="P20" s="30"/>
      <c r="Q20" s="30"/>
      <c r="R20" s="30"/>
      <c r="S20" s="30"/>
      <c r="T20" s="34"/>
      <c r="U20" s="30"/>
    </row>
    <row r="21" spans="1:21" ht="39" hidden="1" customHeight="1">
      <c r="B21" s="222"/>
      <c r="C21" s="42" t="s">
        <v>40</v>
      </c>
      <c r="D21" s="42"/>
      <c r="E21" s="42"/>
      <c r="F21" s="42"/>
      <c r="G21" s="42"/>
      <c r="H21" s="42"/>
      <c r="I21" s="50"/>
      <c r="J21" s="50"/>
      <c r="K21" s="50"/>
      <c r="L21" s="50"/>
      <c r="M21" s="50"/>
      <c r="N21" s="50"/>
      <c r="O21" s="50"/>
      <c r="P21" s="30"/>
      <c r="Q21" s="30"/>
      <c r="R21" s="30"/>
      <c r="S21" s="30"/>
      <c r="T21" s="34"/>
      <c r="U21" s="30"/>
    </row>
    <row r="22" spans="1:21" ht="24.75" hidden="1" customHeight="1">
      <c r="A22" s="42" t="s">
        <v>12</v>
      </c>
      <c r="B22" s="222"/>
      <c r="C22" s="42" t="s">
        <v>43</v>
      </c>
      <c r="D22" s="79">
        <v>828</v>
      </c>
      <c r="E22" s="79" t="s">
        <v>120</v>
      </c>
      <c r="F22" s="79" t="s">
        <v>121</v>
      </c>
      <c r="G22" s="80">
        <v>500</v>
      </c>
      <c r="H22" s="42"/>
      <c r="I22" s="50"/>
      <c r="J22" s="50"/>
      <c r="K22" s="50"/>
      <c r="L22" s="50"/>
      <c r="M22" s="50"/>
      <c r="N22" s="50"/>
      <c r="O22" s="50"/>
      <c r="P22" s="30"/>
      <c r="Q22" s="30"/>
      <c r="R22" s="30"/>
      <c r="S22" s="30"/>
      <c r="T22" s="34"/>
      <c r="U22" s="30"/>
    </row>
    <row r="23" spans="1:21" ht="39" hidden="1" customHeight="1">
      <c r="A23" s="42" t="s">
        <v>27</v>
      </c>
      <c r="B23" s="223"/>
      <c r="C23" s="42" t="s">
        <v>42</v>
      </c>
      <c r="D23" s="42"/>
      <c r="E23" s="42"/>
      <c r="F23" s="42"/>
      <c r="G23" s="42"/>
      <c r="H23" s="42"/>
      <c r="I23" s="50"/>
      <c r="J23" s="50"/>
      <c r="K23" s="50"/>
      <c r="L23" s="50"/>
      <c r="M23" s="50"/>
      <c r="N23" s="83"/>
      <c r="O23" s="50"/>
      <c r="P23" s="30"/>
      <c r="Q23" s="30"/>
      <c r="R23" s="30"/>
      <c r="S23" s="30"/>
      <c r="T23" s="34"/>
      <c r="U23" s="30"/>
    </row>
    <row r="24" spans="1:21" ht="34.5" hidden="1" customHeight="1">
      <c r="A24" s="42"/>
      <c r="B24" s="213" t="s">
        <v>155</v>
      </c>
      <c r="C24" s="42" t="s">
        <v>39</v>
      </c>
      <c r="D24" s="42"/>
      <c r="E24" s="42"/>
      <c r="F24" s="42"/>
      <c r="G24" s="42"/>
      <c r="H24" s="50">
        <f>H26</f>
        <v>123698.99999999999</v>
      </c>
      <c r="I24" s="50">
        <f t="shared" ref="I24:N24" si="3">I26</f>
        <v>250000</v>
      </c>
      <c r="J24" s="50">
        <f t="shared" si="3"/>
        <v>250000</v>
      </c>
      <c r="K24" s="50">
        <f t="shared" si="3"/>
        <v>250000</v>
      </c>
      <c r="L24" s="50">
        <f t="shared" si="3"/>
        <v>250000</v>
      </c>
      <c r="M24" s="50">
        <f t="shared" si="3"/>
        <v>250000</v>
      </c>
      <c r="N24" s="50">
        <f t="shared" si="3"/>
        <v>250000</v>
      </c>
      <c r="O24" s="50">
        <f>SUM(H24:N24)</f>
        <v>1623699</v>
      </c>
      <c r="P24" s="30"/>
      <c r="Q24" s="30"/>
      <c r="R24" s="30"/>
      <c r="S24" s="30"/>
      <c r="T24" s="34"/>
      <c r="U24" s="30"/>
    </row>
    <row r="25" spans="1:21" ht="39" hidden="1" customHeight="1">
      <c r="A25" s="42"/>
      <c r="B25" s="214"/>
      <c r="C25" s="42" t="s">
        <v>40</v>
      </c>
      <c r="D25" s="42"/>
      <c r="E25" s="42"/>
      <c r="F25" s="42"/>
      <c r="G25" s="42"/>
      <c r="H25" s="42"/>
      <c r="I25" s="50"/>
      <c r="J25" s="50"/>
      <c r="K25" s="50"/>
      <c r="L25" s="50"/>
      <c r="M25" s="50"/>
      <c r="N25" s="83"/>
      <c r="O25" s="50"/>
      <c r="P25" s="30"/>
      <c r="Q25" s="30"/>
      <c r="R25" s="30"/>
      <c r="S25" s="30"/>
      <c r="T25" s="34"/>
      <c r="U25" s="30"/>
    </row>
    <row r="26" spans="1:21" ht="39" hidden="1" customHeight="1">
      <c r="A26" s="42"/>
      <c r="B26" s="214"/>
      <c r="C26" s="42" t="s">
        <v>43</v>
      </c>
      <c r="D26" s="79">
        <v>828</v>
      </c>
      <c r="E26" s="79" t="s">
        <v>120</v>
      </c>
      <c r="F26" s="79" t="s">
        <v>156</v>
      </c>
      <c r="G26" s="79">
        <v>400</v>
      </c>
      <c r="H26" s="50">
        <v>123698.99999999999</v>
      </c>
      <c r="I26" s="50">
        <v>250000</v>
      </c>
      <c r="J26" s="50">
        <v>250000</v>
      </c>
      <c r="K26" s="50">
        <v>250000</v>
      </c>
      <c r="L26" s="50">
        <v>250000</v>
      </c>
      <c r="M26" s="50">
        <v>250000</v>
      </c>
      <c r="N26" s="50">
        <v>250000</v>
      </c>
      <c r="O26" s="50">
        <f>SUM(H26:N26)</f>
        <v>1623699</v>
      </c>
      <c r="P26" s="30"/>
      <c r="Q26" s="30"/>
      <c r="R26" s="30"/>
      <c r="S26" s="30"/>
      <c r="T26" s="34"/>
      <c r="U26" s="30"/>
    </row>
    <row r="27" spans="1:21" ht="39" hidden="1" customHeight="1">
      <c r="A27" s="42"/>
      <c r="B27" s="215"/>
      <c r="C27" s="42" t="s">
        <v>42</v>
      </c>
      <c r="D27" s="42"/>
      <c r="E27" s="42"/>
      <c r="F27" s="42"/>
      <c r="G27" s="42"/>
      <c r="H27" s="42"/>
      <c r="I27" s="50"/>
      <c r="J27" s="50"/>
      <c r="K27" s="50"/>
      <c r="L27" s="50"/>
      <c r="M27" s="50"/>
      <c r="N27" s="83"/>
      <c r="O27" s="50"/>
      <c r="P27" s="30"/>
      <c r="Q27" s="30"/>
      <c r="R27" s="30"/>
      <c r="S27" s="30"/>
      <c r="T27" s="34"/>
      <c r="U27" s="30"/>
    </row>
    <row r="28" spans="1:21" ht="27.75" hidden="1" customHeight="1">
      <c r="A28" s="42" t="s">
        <v>8</v>
      </c>
      <c r="B28" s="216" t="s">
        <v>73</v>
      </c>
      <c r="C28" s="42" t="s">
        <v>39</v>
      </c>
      <c r="D28" s="42"/>
      <c r="E28" s="42"/>
      <c r="F28" s="42"/>
      <c r="G28" s="42"/>
      <c r="H28" s="81">
        <f>H29</f>
        <v>94334</v>
      </c>
      <c r="I28" s="81">
        <f t="shared" ref="I28:O28" si="4">I29</f>
        <v>75000</v>
      </c>
      <c r="J28" s="81">
        <f t="shared" si="4"/>
        <v>75000</v>
      </c>
      <c r="K28" s="81">
        <f t="shared" si="4"/>
        <v>75000</v>
      </c>
      <c r="L28" s="81">
        <f t="shared" si="4"/>
        <v>75000</v>
      </c>
      <c r="M28" s="81">
        <f t="shared" si="4"/>
        <v>75000</v>
      </c>
      <c r="N28" s="81">
        <f t="shared" si="4"/>
        <v>75000</v>
      </c>
      <c r="O28" s="81">
        <f t="shared" si="4"/>
        <v>544334</v>
      </c>
      <c r="P28" s="30"/>
      <c r="Q28" s="30"/>
      <c r="R28" s="30"/>
      <c r="S28" s="30"/>
      <c r="T28" s="34"/>
      <c r="U28" s="30"/>
    </row>
    <row r="29" spans="1:21" ht="35.25" hidden="1" customHeight="1">
      <c r="A29" s="42" t="s">
        <v>12</v>
      </c>
      <c r="B29" s="217"/>
      <c r="C29" s="42" t="s">
        <v>43</v>
      </c>
      <c r="D29" s="80">
        <v>828</v>
      </c>
      <c r="E29" s="80" t="s">
        <v>120</v>
      </c>
      <c r="F29" s="80" t="s">
        <v>122</v>
      </c>
      <c r="G29" s="80"/>
      <c r="H29" s="81">
        <f>5317+42526+19000+54035-26544</f>
        <v>94334</v>
      </c>
      <c r="I29" s="82">
        <v>75000</v>
      </c>
      <c r="J29" s="82">
        <v>75000</v>
      </c>
      <c r="K29" s="82">
        <v>75000</v>
      </c>
      <c r="L29" s="82">
        <v>75000</v>
      </c>
      <c r="M29" s="82">
        <v>75000</v>
      </c>
      <c r="N29" s="82">
        <v>75000</v>
      </c>
      <c r="O29" s="50">
        <f>SUM(H29:N29)</f>
        <v>544334</v>
      </c>
      <c r="P29" s="30"/>
      <c r="Q29" s="30"/>
      <c r="R29" s="30"/>
      <c r="S29" s="30"/>
      <c r="T29" s="34"/>
      <c r="U29" s="30"/>
    </row>
    <row r="30" spans="1:21" ht="30.75" hidden="1" customHeight="1">
      <c r="A30" s="201" t="s">
        <v>56</v>
      </c>
      <c r="B30" s="201"/>
      <c r="C30" s="42" t="s">
        <v>39</v>
      </c>
      <c r="D30" s="42"/>
      <c r="E30" s="42"/>
      <c r="F30" s="42"/>
      <c r="G30" s="42"/>
      <c r="H30" s="50">
        <f>SUM(H31:H33)</f>
        <v>398033</v>
      </c>
      <c r="I30" s="50">
        <f t="shared" ref="I30:N30" si="5">SUM(I31:I33)</f>
        <v>1251248</v>
      </c>
      <c r="J30" s="50">
        <f t="shared" si="5"/>
        <v>1646457</v>
      </c>
      <c r="K30" s="50">
        <f t="shared" si="5"/>
        <v>3682317</v>
      </c>
      <c r="L30" s="50">
        <f t="shared" si="5"/>
        <v>4994454</v>
      </c>
      <c r="M30" s="50">
        <f t="shared" si="5"/>
        <v>4480497</v>
      </c>
      <c r="N30" s="50">
        <f t="shared" si="5"/>
        <v>5127004</v>
      </c>
      <c r="O30" s="50">
        <f t="shared" si="1"/>
        <v>21580010</v>
      </c>
      <c r="P30" s="30"/>
      <c r="Q30" s="30"/>
      <c r="R30" s="30"/>
      <c r="S30" s="30"/>
      <c r="T30" s="34"/>
      <c r="U30" s="30"/>
    </row>
    <row r="31" spans="1:21" ht="30" hidden="1" customHeight="1">
      <c r="A31" s="201"/>
      <c r="B31" s="201"/>
      <c r="C31" s="42" t="s">
        <v>40</v>
      </c>
      <c r="D31" s="42"/>
      <c r="E31" s="42"/>
      <c r="F31" s="42"/>
      <c r="G31" s="42"/>
      <c r="H31" s="50">
        <f>H10+H13</f>
        <v>0</v>
      </c>
      <c r="I31" s="50">
        <f t="shared" ref="I31:O31" si="6">I10+I13</f>
        <v>0</v>
      </c>
      <c r="J31" s="50">
        <f t="shared" si="6"/>
        <v>0</v>
      </c>
      <c r="K31" s="50">
        <f t="shared" si="6"/>
        <v>1067524</v>
      </c>
      <c r="L31" s="50">
        <f t="shared" si="6"/>
        <v>2287340</v>
      </c>
      <c r="M31" s="50">
        <f t="shared" si="6"/>
        <v>1480000</v>
      </c>
      <c r="N31" s="50">
        <f t="shared" si="6"/>
        <v>1778445.7</v>
      </c>
      <c r="O31" s="50">
        <f t="shared" si="6"/>
        <v>6613309.7000000002</v>
      </c>
    </row>
    <row r="32" spans="1:21" ht="30" hidden="1" customHeight="1">
      <c r="A32" s="201"/>
      <c r="B32" s="201"/>
      <c r="C32" s="42" t="s">
        <v>41</v>
      </c>
      <c r="D32" s="42"/>
      <c r="E32" s="42"/>
      <c r="F32" s="42"/>
      <c r="G32" s="42"/>
      <c r="H32" s="50">
        <f>H11+H14+H18+H22+H26+H29</f>
        <v>398033</v>
      </c>
      <c r="I32" s="50">
        <f t="shared" ref="I32:N32" si="7">I11+I14+I18+I22+I26+I29</f>
        <v>1251248</v>
      </c>
      <c r="J32" s="50">
        <f t="shared" si="7"/>
        <v>1646457</v>
      </c>
      <c r="K32" s="50">
        <f t="shared" si="7"/>
        <v>2557346</v>
      </c>
      <c r="L32" s="50">
        <f t="shared" si="7"/>
        <v>2649667</v>
      </c>
      <c r="M32" s="50">
        <f t="shared" si="7"/>
        <v>2943050</v>
      </c>
      <c r="N32" s="50">
        <f t="shared" si="7"/>
        <v>3291111.3</v>
      </c>
      <c r="O32" s="50">
        <f>SUM(H32:N32)</f>
        <v>14736912.300000001</v>
      </c>
    </row>
    <row r="33" spans="1:17" ht="37.5" hidden="1" customHeight="1">
      <c r="A33" s="201"/>
      <c r="B33" s="201"/>
      <c r="C33" s="42" t="s">
        <v>42</v>
      </c>
      <c r="D33" s="42"/>
      <c r="E33" s="42"/>
      <c r="F33" s="42"/>
      <c r="G33" s="42"/>
      <c r="H33" s="50">
        <f t="shared" ref="H33:O33" si="8">H15+H19+H23</f>
        <v>0</v>
      </c>
      <c r="I33" s="50">
        <f t="shared" si="8"/>
        <v>0</v>
      </c>
      <c r="J33" s="50">
        <f t="shared" si="8"/>
        <v>0</v>
      </c>
      <c r="K33" s="50">
        <f t="shared" si="8"/>
        <v>57447</v>
      </c>
      <c r="L33" s="50">
        <f t="shared" si="8"/>
        <v>57447</v>
      </c>
      <c r="M33" s="50">
        <f t="shared" si="8"/>
        <v>57447</v>
      </c>
      <c r="N33" s="50">
        <f t="shared" si="8"/>
        <v>57447</v>
      </c>
      <c r="O33" s="50">
        <f t="shared" si="8"/>
        <v>229788</v>
      </c>
      <c r="Q33" s="7" t="s">
        <v>98</v>
      </c>
    </row>
    <row r="34" spans="1:17" ht="30" customHeight="1">
      <c r="A34" s="5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O34" s="29"/>
    </row>
    <row r="35" spans="1:17" ht="37.5" customHeight="1">
      <c r="A35" s="172" t="s">
        <v>204</v>
      </c>
      <c r="B35" s="172" t="s">
        <v>19</v>
      </c>
      <c r="C35" s="172" t="s">
        <v>145</v>
      </c>
      <c r="D35" s="208" t="s">
        <v>118</v>
      </c>
      <c r="E35" s="208"/>
      <c r="F35" s="208"/>
      <c r="G35" s="208"/>
      <c r="H35" s="172" t="s">
        <v>146</v>
      </c>
      <c r="I35" s="172"/>
      <c r="J35" s="172"/>
      <c r="K35" s="172"/>
      <c r="L35" s="172"/>
      <c r="M35" s="172"/>
      <c r="N35" s="172"/>
      <c r="O35" s="218" t="s">
        <v>14</v>
      </c>
    </row>
    <row r="36" spans="1:17" ht="20.25" customHeight="1">
      <c r="A36" s="172"/>
      <c r="B36" s="172"/>
      <c r="C36" s="172"/>
      <c r="D36" s="208" t="s">
        <v>119</v>
      </c>
      <c r="E36" s="208"/>
      <c r="F36" s="208"/>
      <c r="G36" s="208"/>
      <c r="H36" s="132">
        <v>2024</v>
      </c>
      <c r="I36" s="132">
        <v>2025</v>
      </c>
      <c r="J36" s="132">
        <v>2026</v>
      </c>
      <c r="K36" s="132">
        <v>2027</v>
      </c>
      <c r="L36" s="132">
        <v>2028</v>
      </c>
      <c r="M36" s="132">
        <v>2029</v>
      </c>
      <c r="N36" s="132">
        <v>2030</v>
      </c>
      <c r="O36" s="219"/>
    </row>
    <row r="37" spans="1:17" ht="23.25" customHeight="1">
      <c r="A37" s="132">
        <v>1</v>
      </c>
      <c r="B37" s="132">
        <v>2</v>
      </c>
      <c r="C37" s="132">
        <v>2</v>
      </c>
      <c r="D37" s="132">
        <v>3</v>
      </c>
      <c r="E37" s="132">
        <v>4</v>
      </c>
      <c r="F37" s="132">
        <v>5</v>
      </c>
      <c r="G37" s="132">
        <v>6</v>
      </c>
      <c r="H37" s="132">
        <v>7</v>
      </c>
      <c r="I37" s="132">
        <v>8</v>
      </c>
      <c r="J37" s="132">
        <v>9</v>
      </c>
      <c r="K37" s="132">
        <v>10</v>
      </c>
      <c r="L37" s="132">
        <v>11</v>
      </c>
      <c r="M37" s="132">
        <v>12</v>
      </c>
      <c r="N37" s="132">
        <v>13</v>
      </c>
      <c r="O37" s="132">
        <v>14</v>
      </c>
    </row>
    <row r="38" spans="1:17" ht="29.25" customHeight="1">
      <c r="A38" s="132" t="s">
        <v>1</v>
      </c>
      <c r="B38" s="174" t="s">
        <v>157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</row>
    <row r="39" spans="1:17" ht="37.5" customHeight="1">
      <c r="A39" s="132" t="s">
        <v>179</v>
      </c>
      <c r="B39" s="87"/>
      <c r="C39" s="205" t="s">
        <v>181</v>
      </c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7"/>
    </row>
    <row r="40" spans="1:17" ht="39" customHeight="1">
      <c r="A40" s="75"/>
      <c r="B40" s="202" t="s">
        <v>123</v>
      </c>
      <c r="C40" s="89" t="s">
        <v>68</v>
      </c>
      <c r="D40" s="103">
        <v>828</v>
      </c>
      <c r="E40" s="103" t="s">
        <v>120</v>
      </c>
      <c r="F40" s="112" t="s">
        <v>156</v>
      </c>
      <c r="G40" s="103">
        <v>400</v>
      </c>
      <c r="H40" s="50">
        <v>263075.7</v>
      </c>
      <c r="I40" s="50">
        <v>285708</v>
      </c>
      <c r="J40" s="50">
        <f>1375087-J49</f>
        <v>1290087</v>
      </c>
      <c r="K40" s="50">
        <v>3699870</v>
      </c>
      <c r="L40" s="50">
        <f>3712007-L49</f>
        <v>3376000</v>
      </c>
      <c r="M40" s="50">
        <v>4408050</v>
      </c>
      <c r="N40" s="50">
        <v>4444557</v>
      </c>
      <c r="O40" s="50">
        <f>SUM(H40:N40)</f>
        <v>17767347.699999999</v>
      </c>
      <c r="P40" s="122">
        <f>O40+O49</f>
        <v>18442195.800000001</v>
      </c>
    </row>
    <row r="41" spans="1:17" ht="31.5">
      <c r="A41" s="75"/>
      <c r="B41" s="203"/>
      <c r="C41" s="89" t="s">
        <v>133</v>
      </c>
      <c r="D41" s="42"/>
      <c r="E41" s="42"/>
      <c r="F41" s="42"/>
      <c r="G41" s="42"/>
      <c r="H41" s="50"/>
      <c r="I41" s="50"/>
      <c r="J41" s="50"/>
      <c r="K41" s="50"/>
      <c r="L41" s="50"/>
      <c r="M41" s="50"/>
      <c r="N41" s="50"/>
      <c r="O41" s="50"/>
    </row>
    <row r="42" spans="1:17" ht="31.5">
      <c r="A42" s="75"/>
      <c r="B42" s="203"/>
      <c r="C42" s="89" t="s">
        <v>134</v>
      </c>
      <c r="D42" s="42"/>
      <c r="E42" s="42"/>
      <c r="F42" s="42"/>
      <c r="G42" s="42"/>
      <c r="H42" s="102"/>
      <c r="I42" s="102"/>
      <c r="J42" s="50"/>
      <c r="K42" s="50"/>
      <c r="L42" s="50"/>
      <c r="M42" s="50"/>
      <c r="N42" s="50"/>
      <c r="O42" s="50"/>
    </row>
    <row r="43" spans="1:17" ht="15.75">
      <c r="A43" s="75"/>
      <c r="B43" s="203"/>
      <c r="C43" s="100" t="s">
        <v>135</v>
      </c>
      <c r="D43" s="42"/>
      <c r="E43" s="42"/>
      <c r="F43" s="42"/>
      <c r="G43" s="42"/>
      <c r="H43" s="102"/>
      <c r="I43" s="102"/>
      <c r="J43" s="102"/>
      <c r="K43" s="102"/>
      <c r="L43" s="102"/>
      <c r="M43" s="102"/>
      <c r="N43" s="102"/>
      <c r="O43" s="48"/>
    </row>
    <row r="44" spans="1:17" ht="63">
      <c r="A44" s="75"/>
      <c r="B44" s="203"/>
      <c r="C44" s="89" t="s">
        <v>136</v>
      </c>
      <c r="D44" s="42"/>
      <c r="E44" s="42"/>
      <c r="F44" s="42"/>
      <c r="G44" s="42"/>
      <c r="H44" s="102"/>
      <c r="I44" s="102"/>
      <c r="J44" s="102"/>
      <c r="K44" s="102"/>
      <c r="L44" s="102"/>
      <c r="M44" s="102"/>
      <c r="N44" s="102"/>
      <c r="O44" s="48"/>
    </row>
    <row r="45" spans="1:17" ht="47.25">
      <c r="A45" s="75"/>
      <c r="B45" s="203"/>
      <c r="C45" s="89" t="s">
        <v>137</v>
      </c>
      <c r="D45" s="42"/>
      <c r="E45" s="42"/>
      <c r="F45" s="42"/>
      <c r="G45" s="42"/>
      <c r="H45" s="50"/>
      <c r="I45" s="50"/>
      <c r="J45" s="50"/>
      <c r="K45" s="50"/>
      <c r="L45" s="50"/>
      <c r="M45" s="50"/>
      <c r="N45" s="50"/>
      <c r="O45" s="50"/>
    </row>
    <row r="46" spans="1:17" ht="31.5">
      <c r="A46" s="75"/>
      <c r="B46" s="203"/>
      <c r="C46" s="89" t="s">
        <v>42</v>
      </c>
      <c r="D46" s="42"/>
      <c r="E46" s="42"/>
      <c r="F46" s="42"/>
      <c r="G46" s="42"/>
      <c r="H46" s="102"/>
      <c r="I46" s="102"/>
      <c r="J46" s="102"/>
      <c r="K46" s="102"/>
      <c r="L46" s="102"/>
      <c r="M46" s="102"/>
      <c r="N46" s="102"/>
      <c r="O46" s="48"/>
    </row>
    <row r="47" spans="1:17" ht="24" customHeight="1">
      <c r="A47" s="75"/>
      <c r="B47" s="204"/>
      <c r="C47" s="89" t="s">
        <v>69</v>
      </c>
      <c r="D47" s="42"/>
      <c r="E47" s="42"/>
      <c r="F47" s="42"/>
      <c r="G47" s="42"/>
      <c r="H47" s="102"/>
      <c r="I47" s="102"/>
      <c r="J47" s="102"/>
      <c r="K47" s="102"/>
      <c r="L47" s="102"/>
      <c r="M47" s="102"/>
      <c r="N47" s="102"/>
      <c r="O47" s="48"/>
    </row>
    <row r="48" spans="1:17" ht="32.25" customHeight="1">
      <c r="A48" s="132" t="s">
        <v>180</v>
      </c>
      <c r="B48" s="130"/>
      <c r="C48" s="205" t="s">
        <v>182</v>
      </c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7"/>
    </row>
    <row r="49" spans="1:15" ht="24.75" customHeight="1">
      <c r="A49" s="75"/>
      <c r="B49" s="202" t="s">
        <v>123</v>
      </c>
      <c r="C49" s="89" t="s">
        <v>68</v>
      </c>
      <c r="D49" s="112">
        <v>828</v>
      </c>
      <c r="E49" s="112" t="s">
        <v>120</v>
      </c>
      <c r="F49" s="112" t="s">
        <v>156</v>
      </c>
      <c r="G49" s="112">
        <v>400</v>
      </c>
      <c r="H49" s="50">
        <v>88247.8</v>
      </c>
      <c r="I49" s="50">
        <v>165593.29999999999</v>
      </c>
      <c r="J49" s="50">
        <v>85000</v>
      </c>
      <c r="K49" s="111"/>
      <c r="L49" s="50">
        <v>336007</v>
      </c>
      <c r="M49" s="111"/>
      <c r="N49" s="111"/>
      <c r="O49" s="50">
        <f>SUM(H49:N49)</f>
        <v>674848.1</v>
      </c>
    </row>
    <row r="50" spans="1:15" ht="33.75" customHeight="1">
      <c r="A50" s="75"/>
      <c r="B50" s="203"/>
      <c r="C50" s="89" t="s">
        <v>133</v>
      </c>
      <c r="D50" s="42"/>
      <c r="E50" s="42"/>
      <c r="F50" s="42"/>
      <c r="G50" s="42"/>
      <c r="H50" s="111"/>
      <c r="I50" s="111"/>
      <c r="J50" s="111"/>
      <c r="K50" s="111"/>
      <c r="L50" s="111"/>
      <c r="M50" s="111"/>
      <c r="N50" s="111"/>
      <c r="O50" s="48"/>
    </row>
    <row r="51" spans="1:15" ht="34.5" customHeight="1">
      <c r="A51" s="75"/>
      <c r="B51" s="203"/>
      <c r="C51" s="89" t="s">
        <v>134</v>
      </c>
      <c r="D51" s="42"/>
      <c r="E51" s="42"/>
      <c r="F51" s="42"/>
      <c r="G51" s="42"/>
      <c r="H51" s="111"/>
      <c r="I51" s="111"/>
      <c r="J51" s="111"/>
      <c r="K51" s="111"/>
      <c r="L51" s="111"/>
      <c r="M51" s="111"/>
      <c r="N51" s="111"/>
      <c r="O51" s="48"/>
    </row>
    <row r="52" spans="1:15" ht="24" customHeight="1">
      <c r="A52" s="75"/>
      <c r="B52" s="203"/>
      <c r="C52" s="100" t="s">
        <v>135</v>
      </c>
      <c r="D52" s="42"/>
      <c r="E52" s="42"/>
      <c r="F52" s="42"/>
      <c r="G52" s="42"/>
      <c r="H52" s="111"/>
      <c r="I52" s="111"/>
      <c r="J52" s="111"/>
      <c r="K52" s="111"/>
      <c r="L52" s="111"/>
      <c r="M52" s="111"/>
      <c r="N52" s="111"/>
      <c r="O52" s="48"/>
    </row>
    <row r="53" spans="1:15" ht="61.5" customHeight="1">
      <c r="A53" s="75"/>
      <c r="B53" s="203"/>
      <c r="C53" s="89" t="s">
        <v>136</v>
      </c>
      <c r="D53" s="42"/>
      <c r="E53" s="42"/>
      <c r="F53" s="42"/>
      <c r="G53" s="42"/>
      <c r="H53" s="111"/>
      <c r="I53" s="111"/>
      <c r="J53" s="111"/>
      <c r="K53" s="111"/>
      <c r="L53" s="111"/>
      <c r="M53" s="111"/>
      <c r="N53" s="111"/>
      <c r="O53" s="48"/>
    </row>
    <row r="54" spans="1:15" ht="46.5" customHeight="1">
      <c r="A54" s="75"/>
      <c r="B54" s="203"/>
      <c r="C54" s="89" t="s">
        <v>137</v>
      </c>
      <c r="D54" s="42"/>
      <c r="E54" s="42"/>
      <c r="F54" s="42"/>
      <c r="G54" s="42"/>
      <c r="H54" s="111"/>
      <c r="I54" s="111"/>
      <c r="J54" s="111"/>
      <c r="K54" s="111"/>
      <c r="L54" s="111"/>
      <c r="M54" s="111"/>
      <c r="N54" s="111"/>
      <c r="O54" s="48"/>
    </row>
    <row r="55" spans="1:15" ht="35.25" customHeight="1">
      <c r="A55" s="75"/>
      <c r="B55" s="203"/>
      <c r="C55" s="89" t="s">
        <v>42</v>
      </c>
      <c r="D55" s="42"/>
      <c r="E55" s="42"/>
      <c r="F55" s="42"/>
      <c r="G55" s="42"/>
      <c r="H55" s="111"/>
      <c r="I55" s="111"/>
      <c r="J55" s="111"/>
      <c r="K55" s="111"/>
      <c r="L55" s="111"/>
      <c r="M55" s="111"/>
      <c r="N55" s="111"/>
      <c r="O55" s="48"/>
    </row>
    <row r="56" spans="1:15" ht="20.25" customHeight="1">
      <c r="A56" s="75"/>
      <c r="B56" s="204"/>
      <c r="C56" s="89" t="s">
        <v>69</v>
      </c>
      <c r="D56" s="42"/>
      <c r="E56" s="42"/>
      <c r="F56" s="42"/>
      <c r="G56" s="42"/>
      <c r="H56" s="111"/>
      <c r="I56" s="111"/>
      <c r="J56" s="111"/>
      <c r="K56" s="111"/>
      <c r="L56" s="111"/>
      <c r="M56" s="111"/>
      <c r="N56" s="111"/>
      <c r="O56" s="48"/>
    </row>
    <row r="57" spans="1:15" ht="21.75" customHeight="1">
      <c r="A57" s="136" t="s">
        <v>139</v>
      </c>
      <c r="B57" s="130"/>
      <c r="C57" s="205" t="s">
        <v>208</v>
      </c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  <c r="O57" s="207"/>
    </row>
    <row r="58" spans="1:15" ht="24" customHeight="1">
      <c r="A58" s="75"/>
      <c r="B58" s="202" t="s">
        <v>103</v>
      </c>
      <c r="C58" s="89" t="s">
        <v>68</v>
      </c>
      <c r="D58" s="103">
        <v>828</v>
      </c>
      <c r="E58" s="103" t="s">
        <v>120</v>
      </c>
      <c r="F58" s="103" t="s">
        <v>121</v>
      </c>
      <c r="G58" s="80">
        <v>500</v>
      </c>
      <c r="H58" s="50">
        <v>127912</v>
      </c>
      <c r="I58" s="102">
        <f t="shared" ref="I58:J58" si="9">I12</f>
        <v>0</v>
      </c>
      <c r="J58" s="50">
        <f t="shared" si="9"/>
        <v>0</v>
      </c>
      <c r="K58" s="50">
        <v>900000</v>
      </c>
      <c r="L58" s="50">
        <v>900000</v>
      </c>
      <c r="M58" s="50">
        <v>900000</v>
      </c>
      <c r="N58" s="50">
        <v>900000</v>
      </c>
      <c r="O58" s="50">
        <f>SUM(H58:N58)</f>
        <v>3727912</v>
      </c>
    </row>
    <row r="59" spans="1:15" ht="31.5">
      <c r="A59" s="75"/>
      <c r="B59" s="203"/>
      <c r="C59" s="89" t="s">
        <v>133</v>
      </c>
      <c r="D59" s="42"/>
      <c r="E59" s="42"/>
      <c r="F59" s="42"/>
      <c r="G59" s="42"/>
      <c r="H59" s="119"/>
      <c r="I59" s="102"/>
      <c r="J59" s="50"/>
      <c r="K59" s="50"/>
      <c r="L59" s="50"/>
      <c r="M59" s="50"/>
      <c r="N59" s="50"/>
      <c r="O59" s="50"/>
    </row>
    <row r="60" spans="1:15" ht="31.5">
      <c r="A60" s="75"/>
      <c r="B60" s="203"/>
      <c r="C60" s="89" t="s">
        <v>134</v>
      </c>
      <c r="D60" s="42"/>
      <c r="E60" s="42"/>
      <c r="F60" s="42"/>
      <c r="G60" s="42"/>
      <c r="H60" s="119"/>
      <c r="I60" s="102"/>
      <c r="J60" s="50"/>
      <c r="K60" s="50"/>
      <c r="L60" s="50"/>
      <c r="M60" s="50"/>
      <c r="N60" s="50"/>
      <c r="O60" s="50"/>
    </row>
    <row r="61" spans="1:15" ht="25.5" customHeight="1">
      <c r="A61" s="75"/>
      <c r="B61" s="203"/>
      <c r="C61" s="100" t="s">
        <v>135</v>
      </c>
      <c r="D61" s="103">
        <v>828</v>
      </c>
      <c r="E61" s="103" t="s">
        <v>120</v>
      </c>
      <c r="F61" s="103" t="s">
        <v>121</v>
      </c>
      <c r="G61" s="80">
        <v>500</v>
      </c>
      <c r="H61" s="50">
        <f>H58</f>
        <v>127912</v>
      </c>
      <c r="I61" s="102"/>
      <c r="J61" s="102"/>
      <c r="K61" s="50">
        <f>K58</f>
        <v>900000</v>
      </c>
      <c r="L61" s="50">
        <f t="shared" ref="L61:N61" si="10">L58</f>
        <v>900000</v>
      </c>
      <c r="M61" s="50">
        <f t="shared" si="10"/>
        <v>900000</v>
      </c>
      <c r="N61" s="50">
        <f t="shared" si="10"/>
        <v>900000</v>
      </c>
      <c r="O61" s="50">
        <f>SUM(H61:N61)</f>
        <v>3727912</v>
      </c>
    </row>
    <row r="62" spans="1:15" ht="63">
      <c r="A62" s="75"/>
      <c r="B62" s="203"/>
      <c r="C62" s="89" t="s">
        <v>136</v>
      </c>
      <c r="D62" s="42"/>
      <c r="E62" s="42"/>
      <c r="F62" s="42"/>
      <c r="G62" s="42"/>
      <c r="H62" s="119"/>
      <c r="I62" s="102"/>
      <c r="J62" s="102"/>
      <c r="K62" s="102"/>
      <c r="L62" s="102"/>
      <c r="M62" s="102"/>
      <c r="N62" s="102"/>
      <c r="O62" s="48"/>
    </row>
    <row r="63" spans="1:15" ht="53.25" customHeight="1">
      <c r="A63" s="75"/>
      <c r="B63" s="203"/>
      <c r="C63" s="89" t="s">
        <v>137</v>
      </c>
      <c r="D63" s="42"/>
      <c r="E63" s="42"/>
      <c r="F63" s="42"/>
      <c r="G63" s="42"/>
      <c r="H63" s="119"/>
      <c r="I63" s="102"/>
      <c r="J63" s="102"/>
      <c r="K63" s="102"/>
      <c r="L63" s="102"/>
      <c r="M63" s="102"/>
      <c r="N63" s="102"/>
      <c r="O63" s="48"/>
    </row>
    <row r="64" spans="1:15" ht="31.5">
      <c r="A64" s="75"/>
      <c r="B64" s="203"/>
      <c r="C64" s="89" t="s">
        <v>42</v>
      </c>
      <c r="D64" s="42"/>
      <c r="E64" s="42"/>
      <c r="F64" s="42"/>
      <c r="G64" s="42"/>
      <c r="H64" s="50">
        <v>9627.7999999999884</v>
      </c>
      <c r="I64" s="102"/>
      <c r="J64" s="102"/>
      <c r="K64" s="50">
        <f>K15</f>
        <v>57447</v>
      </c>
      <c r="L64" s="50">
        <f t="shared" ref="L64:N64" si="11">L15</f>
        <v>57447</v>
      </c>
      <c r="M64" s="50">
        <f t="shared" si="11"/>
        <v>57447</v>
      </c>
      <c r="N64" s="50">
        <f t="shared" si="11"/>
        <v>57447</v>
      </c>
      <c r="O64" s="50">
        <f>SUM(H64:N64)</f>
        <v>239415.8</v>
      </c>
    </row>
    <row r="65" spans="1:15" ht="19.5" customHeight="1">
      <c r="A65" s="75"/>
      <c r="B65" s="204"/>
      <c r="C65" s="89" t="s">
        <v>69</v>
      </c>
      <c r="D65" s="42"/>
      <c r="E65" s="42"/>
      <c r="F65" s="42"/>
      <c r="G65" s="42"/>
      <c r="H65" s="102"/>
      <c r="I65" s="102"/>
      <c r="J65" s="102"/>
      <c r="K65" s="102"/>
      <c r="L65" s="102"/>
      <c r="M65" s="102"/>
      <c r="N65" s="102"/>
      <c r="O65" s="48"/>
    </row>
    <row r="66" spans="1:15" ht="27" hidden="1" customHeight="1">
      <c r="A66" s="75" t="s">
        <v>140</v>
      </c>
      <c r="B66" s="130"/>
      <c r="C66" s="205" t="s">
        <v>138</v>
      </c>
      <c r="D66" s="206"/>
      <c r="E66" s="206"/>
      <c r="F66" s="206"/>
      <c r="G66" s="206"/>
      <c r="H66" s="206"/>
      <c r="I66" s="206"/>
      <c r="J66" s="206"/>
      <c r="K66" s="206"/>
      <c r="L66" s="206"/>
      <c r="M66" s="206"/>
      <c r="N66" s="206"/>
      <c r="O66" s="207"/>
    </row>
    <row r="67" spans="1:15" ht="27" hidden="1" customHeight="1">
      <c r="A67" s="75"/>
      <c r="B67" s="202" t="s">
        <v>64</v>
      </c>
      <c r="C67" s="89" t="s">
        <v>68</v>
      </c>
      <c r="D67" s="103">
        <v>828</v>
      </c>
      <c r="E67" s="103" t="s">
        <v>120</v>
      </c>
      <c r="F67" s="103" t="s">
        <v>121</v>
      </c>
      <c r="G67" s="80">
        <v>500</v>
      </c>
      <c r="H67" s="102">
        <f>H18</f>
        <v>0</v>
      </c>
      <c r="I67" s="102">
        <f t="shared" ref="I67:O67" si="12">I18</f>
        <v>0</v>
      </c>
      <c r="J67" s="102">
        <f t="shared" si="12"/>
        <v>0</v>
      </c>
      <c r="K67" s="102">
        <f t="shared" si="12"/>
        <v>0</v>
      </c>
      <c r="L67" s="102">
        <f t="shared" si="12"/>
        <v>0</v>
      </c>
      <c r="M67" s="102">
        <f t="shared" si="12"/>
        <v>0</v>
      </c>
      <c r="N67" s="102">
        <f t="shared" si="12"/>
        <v>0</v>
      </c>
      <c r="O67" s="102">
        <f t="shared" si="12"/>
        <v>0</v>
      </c>
    </row>
    <row r="68" spans="1:15" ht="31.5" hidden="1">
      <c r="A68" s="75"/>
      <c r="B68" s="204"/>
      <c r="C68" s="89" t="s">
        <v>133</v>
      </c>
      <c r="D68" s="42"/>
      <c r="E68" s="42"/>
      <c r="F68" s="42"/>
      <c r="G68" s="42"/>
      <c r="H68" s="102"/>
      <c r="I68" s="102"/>
      <c r="J68" s="102"/>
      <c r="K68" s="102"/>
      <c r="L68" s="102"/>
      <c r="M68" s="102"/>
      <c r="N68" s="102"/>
      <c r="O68" s="102"/>
    </row>
    <row r="69" spans="1:15" ht="31.5" hidden="1">
      <c r="A69" s="75"/>
      <c r="B69" s="202"/>
      <c r="C69" s="89" t="s">
        <v>134</v>
      </c>
      <c r="D69" s="42"/>
      <c r="E69" s="42"/>
      <c r="F69" s="42"/>
      <c r="G69" s="42"/>
      <c r="H69" s="102"/>
      <c r="I69" s="102"/>
      <c r="J69" s="102"/>
      <c r="K69" s="102"/>
      <c r="L69" s="102"/>
      <c r="M69" s="102"/>
      <c r="N69" s="102"/>
      <c r="O69" s="102"/>
    </row>
    <row r="70" spans="1:15" ht="22.5" hidden="1" customHeight="1">
      <c r="A70" s="75"/>
      <c r="B70" s="203"/>
      <c r="C70" s="100" t="s">
        <v>135</v>
      </c>
      <c r="D70" s="103">
        <v>828</v>
      </c>
      <c r="E70" s="103" t="s">
        <v>120</v>
      </c>
      <c r="F70" s="103" t="s">
        <v>121</v>
      </c>
      <c r="G70" s="80">
        <v>500</v>
      </c>
      <c r="H70" s="102"/>
      <c r="I70" s="102"/>
      <c r="J70" s="102"/>
      <c r="K70" s="102"/>
      <c r="L70" s="102"/>
      <c r="M70" s="102"/>
      <c r="N70" s="102"/>
      <c r="O70" s="48"/>
    </row>
    <row r="71" spans="1:15" ht="63" hidden="1">
      <c r="A71" s="75"/>
      <c r="B71" s="203"/>
      <c r="C71" s="89" t="s">
        <v>136</v>
      </c>
      <c r="D71" s="42"/>
      <c r="E71" s="42"/>
      <c r="F71" s="42"/>
      <c r="G71" s="42"/>
      <c r="H71" s="102"/>
      <c r="I71" s="102"/>
      <c r="J71" s="102"/>
      <c r="K71" s="102"/>
      <c r="L71" s="102"/>
      <c r="M71" s="102"/>
      <c r="N71" s="102"/>
      <c r="O71" s="48"/>
    </row>
    <row r="72" spans="1:15" ht="47.25" hidden="1">
      <c r="A72" s="75"/>
      <c r="B72" s="203"/>
      <c r="C72" s="89" t="s">
        <v>137</v>
      </c>
      <c r="D72" s="42"/>
      <c r="E72" s="42"/>
      <c r="F72" s="42"/>
      <c r="G72" s="42"/>
      <c r="H72" s="102"/>
      <c r="I72" s="102"/>
      <c r="J72" s="102"/>
      <c r="K72" s="102"/>
      <c r="L72" s="102"/>
      <c r="M72" s="102"/>
      <c r="N72" s="102"/>
      <c r="O72" s="48"/>
    </row>
    <row r="73" spans="1:15" ht="38.25" hidden="1" customHeight="1">
      <c r="A73" s="75"/>
      <c r="B73" s="203"/>
      <c r="C73" s="89" t="s">
        <v>42</v>
      </c>
      <c r="D73" s="42"/>
      <c r="E73" s="42"/>
      <c r="F73" s="42"/>
      <c r="G73" s="42"/>
      <c r="H73" s="102">
        <f>H19</f>
        <v>0</v>
      </c>
      <c r="I73" s="102">
        <f t="shared" ref="I73:O73" si="13">I19</f>
        <v>0</v>
      </c>
      <c r="J73" s="102">
        <f t="shared" si="13"/>
        <v>0</v>
      </c>
      <c r="K73" s="102">
        <f t="shared" si="13"/>
        <v>0</v>
      </c>
      <c r="L73" s="102">
        <f t="shared" si="13"/>
        <v>0</v>
      </c>
      <c r="M73" s="102">
        <f t="shared" si="13"/>
        <v>0</v>
      </c>
      <c r="N73" s="102">
        <f t="shared" si="13"/>
        <v>0</v>
      </c>
      <c r="O73" s="102">
        <f t="shared" si="13"/>
        <v>0</v>
      </c>
    </row>
    <row r="74" spans="1:15" ht="27" hidden="1" customHeight="1">
      <c r="A74" s="75"/>
      <c r="B74" s="204"/>
      <c r="C74" s="89" t="s">
        <v>69</v>
      </c>
      <c r="D74" s="42"/>
      <c r="E74" s="42"/>
      <c r="F74" s="42"/>
      <c r="G74" s="42"/>
      <c r="H74" s="102"/>
      <c r="I74" s="102"/>
      <c r="J74" s="102"/>
      <c r="K74" s="102"/>
      <c r="L74" s="102"/>
      <c r="M74" s="102"/>
      <c r="N74" s="102"/>
      <c r="O74" s="48"/>
    </row>
    <row r="75" spans="1:15" ht="27" hidden="1" customHeight="1">
      <c r="A75" s="75" t="s">
        <v>141</v>
      </c>
      <c r="B75" s="130"/>
      <c r="C75" s="205" t="s">
        <v>65</v>
      </c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7"/>
    </row>
    <row r="76" spans="1:15" ht="23.25" hidden="1" customHeight="1">
      <c r="A76" s="75"/>
      <c r="B76" s="202" t="s">
        <v>65</v>
      </c>
      <c r="C76" s="89" t="s">
        <v>68</v>
      </c>
      <c r="D76" s="103">
        <v>828</v>
      </c>
      <c r="E76" s="103" t="s">
        <v>120</v>
      </c>
      <c r="F76" s="103" t="s">
        <v>121</v>
      </c>
      <c r="G76" s="80">
        <v>500</v>
      </c>
      <c r="H76" s="102">
        <f>H22</f>
        <v>0</v>
      </c>
      <c r="I76" s="102">
        <f t="shared" ref="I76:O76" si="14">I22</f>
        <v>0</v>
      </c>
      <c r="J76" s="102">
        <f t="shared" si="14"/>
        <v>0</v>
      </c>
      <c r="K76" s="102">
        <f t="shared" si="14"/>
        <v>0</v>
      </c>
      <c r="L76" s="102">
        <f t="shared" si="14"/>
        <v>0</v>
      </c>
      <c r="M76" s="102">
        <f t="shared" si="14"/>
        <v>0</v>
      </c>
      <c r="N76" s="102">
        <f t="shared" si="14"/>
        <v>0</v>
      </c>
      <c r="O76" s="102">
        <f t="shared" si="14"/>
        <v>0</v>
      </c>
    </row>
    <row r="77" spans="1:15" ht="31.5" hidden="1">
      <c r="A77" s="75"/>
      <c r="B77" s="203"/>
      <c r="C77" s="89" t="s">
        <v>133</v>
      </c>
      <c r="D77" s="42"/>
      <c r="E77" s="42"/>
      <c r="F77" s="42"/>
      <c r="G77" s="42"/>
      <c r="H77" s="102"/>
      <c r="I77" s="102"/>
      <c r="J77" s="102"/>
      <c r="K77" s="102"/>
      <c r="L77" s="102"/>
      <c r="M77" s="102"/>
      <c r="N77" s="102"/>
      <c r="O77" s="102"/>
    </row>
    <row r="78" spans="1:15" ht="31.5" hidden="1">
      <c r="A78" s="75"/>
      <c r="B78" s="203"/>
      <c r="C78" s="89" t="s">
        <v>134</v>
      </c>
      <c r="D78" s="42"/>
      <c r="E78" s="42"/>
      <c r="F78" s="42"/>
      <c r="G78" s="42"/>
      <c r="H78" s="102"/>
      <c r="I78" s="102"/>
      <c r="J78" s="102"/>
      <c r="K78" s="102"/>
      <c r="L78" s="102"/>
      <c r="M78" s="102"/>
      <c r="N78" s="102"/>
      <c r="O78" s="102"/>
    </row>
    <row r="79" spans="1:15" ht="27" hidden="1" customHeight="1">
      <c r="A79" s="75"/>
      <c r="B79" s="203"/>
      <c r="C79" s="100" t="s">
        <v>135</v>
      </c>
      <c r="D79" s="103">
        <v>828</v>
      </c>
      <c r="E79" s="103" t="s">
        <v>120</v>
      </c>
      <c r="F79" s="103" t="s">
        <v>121</v>
      </c>
      <c r="G79" s="80">
        <v>500</v>
      </c>
      <c r="H79" s="102"/>
      <c r="I79" s="102"/>
      <c r="J79" s="102"/>
      <c r="K79" s="102"/>
      <c r="L79" s="102"/>
      <c r="M79" s="102"/>
      <c r="N79" s="102"/>
      <c r="O79" s="48"/>
    </row>
    <row r="80" spans="1:15" ht="63" hidden="1">
      <c r="A80" s="75"/>
      <c r="B80" s="203"/>
      <c r="C80" s="89" t="s">
        <v>136</v>
      </c>
      <c r="D80" s="42"/>
      <c r="E80" s="42"/>
      <c r="F80" s="42"/>
      <c r="G80" s="42"/>
      <c r="H80" s="102"/>
      <c r="I80" s="102"/>
      <c r="J80" s="102"/>
      <c r="K80" s="102"/>
      <c r="L80" s="102"/>
      <c r="M80" s="102"/>
      <c r="N80" s="102"/>
      <c r="O80" s="48"/>
    </row>
    <row r="81" spans="1:15" ht="47.25" hidden="1">
      <c r="A81" s="75"/>
      <c r="B81" s="203"/>
      <c r="C81" s="89" t="s">
        <v>137</v>
      </c>
      <c r="D81" s="42"/>
      <c r="E81" s="42"/>
      <c r="F81" s="42"/>
      <c r="G81" s="42"/>
      <c r="H81" s="102"/>
      <c r="I81" s="102"/>
      <c r="J81" s="102"/>
      <c r="K81" s="102"/>
      <c r="L81" s="102"/>
      <c r="M81" s="102"/>
      <c r="N81" s="102"/>
      <c r="O81" s="48"/>
    </row>
    <row r="82" spans="1:15" ht="39" hidden="1" customHeight="1">
      <c r="A82" s="75"/>
      <c r="B82" s="203"/>
      <c r="C82" s="89" t="s">
        <v>42</v>
      </c>
      <c r="D82" s="42"/>
      <c r="E82" s="42"/>
      <c r="F82" s="42"/>
      <c r="G82" s="42"/>
      <c r="H82" s="102">
        <f>H23</f>
        <v>0</v>
      </c>
      <c r="I82" s="102">
        <f t="shared" ref="I82:O82" si="15">I23</f>
        <v>0</v>
      </c>
      <c r="J82" s="102">
        <f t="shared" si="15"/>
        <v>0</v>
      </c>
      <c r="K82" s="102">
        <f t="shared" si="15"/>
        <v>0</v>
      </c>
      <c r="L82" s="102">
        <f t="shared" si="15"/>
        <v>0</v>
      </c>
      <c r="M82" s="102">
        <f t="shared" si="15"/>
        <v>0</v>
      </c>
      <c r="N82" s="102">
        <f t="shared" si="15"/>
        <v>0</v>
      </c>
      <c r="O82" s="102">
        <f t="shared" si="15"/>
        <v>0</v>
      </c>
    </row>
    <row r="83" spans="1:15" ht="21.75" hidden="1" customHeight="1">
      <c r="A83" s="75"/>
      <c r="B83" s="204"/>
      <c r="C83" s="89" t="s">
        <v>69</v>
      </c>
      <c r="D83" s="42"/>
      <c r="E83" s="42"/>
      <c r="F83" s="42"/>
      <c r="G83" s="42"/>
      <c r="H83" s="102"/>
      <c r="I83" s="102"/>
      <c r="J83" s="102"/>
      <c r="K83" s="102"/>
      <c r="L83" s="102"/>
      <c r="M83" s="102"/>
      <c r="N83" s="102"/>
      <c r="O83" s="48"/>
    </row>
    <row r="84" spans="1:15" ht="24" customHeight="1">
      <c r="A84" s="75" t="s">
        <v>140</v>
      </c>
      <c r="B84" s="130"/>
      <c r="C84" s="205" t="s">
        <v>207</v>
      </c>
      <c r="D84" s="206"/>
      <c r="E84" s="206"/>
      <c r="F84" s="206"/>
      <c r="G84" s="206"/>
      <c r="H84" s="206"/>
      <c r="I84" s="206"/>
      <c r="J84" s="206"/>
      <c r="K84" s="206"/>
      <c r="L84" s="206"/>
      <c r="M84" s="206"/>
      <c r="N84" s="206"/>
      <c r="O84" s="207"/>
    </row>
    <row r="85" spans="1:15" ht="22.5" customHeight="1">
      <c r="A85" s="75"/>
      <c r="B85" s="202" t="s">
        <v>153</v>
      </c>
      <c r="C85" s="89" t="s">
        <v>68</v>
      </c>
      <c r="D85" s="125">
        <v>828</v>
      </c>
      <c r="E85" s="125" t="s">
        <v>120</v>
      </c>
      <c r="F85" s="125" t="s">
        <v>156</v>
      </c>
      <c r="G85" s="125">
        <v>400</v>
      </c>
      <c r="H85" s="50">
        <v>135526.79999999999</v>
      </c>
      <c r="I85" s="50">
        <v>72000</v>
      </c>
      <c r="J85" s="50">
        <v>33100</v>
      </c>
      <c r="K85" s="50"/>
      <c r="L85" s="50"/>
      <c r="M85" s="50"/>
      <c r="N85" s="50"/>
      <c r="O85" s="50">
        <f>SUM(H85:N85)</f>
        <v>240626.8</v>
      </c>
    </row>
    <row r="86" spans="1:15" ht="31.5">
      <c r="A86" s="75"/>
      <c r="B86" s="203"/>
      <c r="C86" s="89" t="s">
        <v>133</v>
      </c>
      <c r="D86" s="42"/>
      <c r="E86" s="42"/>
      <c r="F86" s="42"/>
      <c r="G86" s="42"/>
      <c r="H86" s="50"/>
      <c r="I86" s="50"/>
      <c r="J86" s="50"/>
      <c r="K86" s="50"/>
      <c r="L86" s="50"/>
      <c r="M86" s="50"/>
      <c r="N86" s="50"/>
      <c r="O86" s="50"/>
    </row>
    <row r="87" spans="1:15" ht="31.5">
      <c r="A87" s="75"/>
      <c r="B87" s="203"/>
      <c r="C87" s="89" t="s">
        <v>134</v>
      </c>
      <c r="D87" s="42"/>
      <c r="E87" s="42"/>
      <c r="F87" s="42"/>
      <c r="G87" s="42"/>
      <c r="H87" s="124"/>
      <c r="I87" s="124"/>
      <c r="J87" s="124"/>
      <c r="K87" s="124"/>
      <c r="L87" s="124"/>
      <c r="M87" s="124"/>
      <c r="N87" s="124"/>
      <c r="O87" s="48"/>
    </row>
    <row r="88" spans="1:15" ht="20.25" customHeight="1">
      <c r="A88" s="75"/>
      <c r="B88" s="203"/>
      <c r="C88" s="100" t="s">
        <v>135</v>
      </c>
      <c r="D88" s="42"/>
      <c r="E88" s="42"/>
      <c r="F88" s="42"/>
      <c r="G88" s="42"/>
      <c r="H88" s="124"/>
      <c r="I88" s="124"/>
      <c r="J88" s="124"/>
      <c r="K88" s="124"/>
      <c r="L88" s="124"/>
      <c r="M88" s="124"/>
      <c r="N88" s="124"/>
      <c r="O88" s="48"/>
    </row>
    <row r="89" spans="1:15" ht="70.5" customHeight="1">
      <c r="A89" s="75"/>
      <c r="B89" s="203"/>
      <c r="C89" s="89" t="s">
        <v>136</v>
      </c>
      <c r="D89" s="42"/>
      <c r="E89" s="42"/>
      <c r="F89" s="42"/>
      <c r="G89" s="42"/>
      <c r="H89" s="124"/>
      <c r="I89" s="124"/>
      <c r="J89" s="124"/>
      <c r="K89" s="124"/>
      <c r="L89" s="124"/>
      <c r="M89" s="124"/>
      <c r="N89" s="124"/>
      <c r="O89" s="48"/>
    </row>
    <row r="90" spans="1:15" ht="47.25">
      <c r="A90" s="75"/>
      <c r="B90" s="203"/>
      <c r="C90" s="89" t="s">
        <v>137</v>
      </c>
      <c r="D90" s="42"/>
      <c r="E90" s="42"/>
      <c r="F90" s="42"/>
      <c r="G90" s="42"/>
      <c r="H90" s="124"/>
      <c r="I90" s="124"/>
      <c r="J90" s="124"/>
      <c r="K90" s="124"/>
      <c r="L90" s="124"/>
      <c r="M90" s="124"/>
      <c r="N90" s="124"/>
      <c r="O90" s="48"/>
    </row>
    <row r="91" spans="1:15" ht="37.5" customHeight="1">
      <c r="A91" s="75"/>
      <c r="B91" s="203"/>
      <c r="C91" s="89" t="s">
        <v>42</v>
      </c>
      <c r="D91" s="42"/>
      <c r="E91" s="42"/>
      <c r="F91" s="42"/>
      <c r="G91" s="42"/>
      <c r="H91" s="124"/>
      <c r="I91" s="124"/>
      <c r="J91" s="124"/>
      <c r="K91" s="124"/>
      <c r="L91" s="124"/>
      <c r="M91" s="124"/>
      <c r="N91" s="124"/>
      <c r="O91" s="48"/>
    </row>
    <row r="92" spans="1:15" ht="24.75" customHeight="1">
      <c r="A92" s="75"/>
      <c r="B92" s="204"/>
      <c r="C92" s="89" t="s">
        <v>69</v>
      </c>
      <c r="D92" s="42"/>
      <c r="E92" s="42"/>
      <c r="F92" s="42"/>
      <c r="G92" s="42"/>
      <c r="H92" s="124"/>
      <c r="I92" s="124"/>
      <c r="J92" s="124"/>
      <c r="K92" s="124"/>
      <c r="L92" s="124"/>
      <c r="M92" s="124"/>
      <c r="N92" s="124"/>
      <c r="O92" s="48"/>
    </row>
    <row r="93" spans="1:15" ht="21.75" customHeight="1">
      <c r="A93" s="75" t="s">
        <v>141</v>
      </c>
      <c r="B93" s="196" t="s">
        <v>73</v>
      </c>
      <c r="C93" s="205" t="s">
        <v>73</v>
      </c>
      <c r="D93" s="206"/>
      <c r="E93" s="206"/>
      <c r="F93" s="206"/>
      <c r="G93" s="206"/>
      <c r="H93" s="206"/>
      <c r="I93" s="206"/>
      <c r="J93" s="206"/>
      <c r="K93" s="206"/>
      <c r="L93" s="206"/>
      <c r="M93" s="206"/>
      <c r="N93" s="206"/>
      <c r="O93" s="207"/>
    </row>
    <row r="94" spans="1:15" ht="26.25" customHeight="1">
      <c r="A94" s="137"/>
      <c r="B94" s="198"/>
      <c r="C94" s="89" t="s">
        <v>68</v>
      </c>
      <c r="D94" s="80">
        <v>828</v>
      </c>
      <c r="E94" s="80" t="s">
        <v>120</v>
      </c>
      <c r="F94" s="80" t="s">
        <v>156</v>
      </c>
      <c r="G94" s="103">
        <v>400</v>
      </c>
      <c r="H94" s="81">
        <v>69374.100000000006</v>
      </c>
      <c r="I94" s="50">
        <v>178393.1</v>
      </c>
      <c r="J94" s="50">
        <f t="shared" ref="J94:N94" si="16">J29</f>
        <v>75000</v>
      </c>
      <c r="K94" s="50">
        <f t="shared" si="16"/>
        <v>75000</v>
      </c>
      <c r="L94" s="50">
        <f t="shared" si="16"/>
        <v>75000</v>
      </c>
      <c r="M94" s="50">
        <f t="shared" si="16"/>
        <v>75000</v>
      </c>
      <c r="N94" s="50">
        <f t="shared" si="16"/>
        <v>75000</v>
      </c>
      <c r="O94" s="50">
        <f>SUM(H94:N94)</f>
        <v>622767.19999999995</v>
      </c>
    </row>
    <row r="95" spans="1:15" ht="24" customHeight="1">
      <c r="A95" s="137"/>
      <c r="B95" s="198"/>
      <c r="C95" s="89"/>
      <c r="D95" s="80">
        <v>828</v>
      </c>
      <c r="E95" s="80" t="s">
        <v>120</v>
      </c>
      <c r="F95" s="80" t="s">
        <v>156</v>
      </c>
      <c r="G95" s="126">
        <v>800</v>
      </c>
      <c r="H95" s="81">
        <v>19683.3</v>
      </c>
      <c r="I95" s="50">
        <v>1785.5</v>
      </c>
      <c r="J95" s="50"/>
      <c r="K95" s="50"/>
      <c r="L95" s="50"/>
      <c r="M95" s="50"/>
      <c r="N95" s="50"/>
      <c r="O95" s="50">
        <f t="shared" ref="O95:O96" si="17">SUM(H95:N95)</f>
        <v>21468.799999999999</v>
      </c>
    </row>
    <row r="96" spans="1:15" ht="24.75" customHeight="1">
      <c r="A96" s="137"/>
      <c r="B96" s="198"/>
      <c r="C96" s="89"/>
      <c r="D96" s="80">
        <v>828</v>
      </c>
      <c r="E96" s="80" t="s">
        <v>120</v>
      </c>
      <c r="F96" s="80" t="s">
        <v>156</v>
      </c>
      <c r="G96" s="127">
        <v>200</v>
      </c>
      <c r="H96" s="81">
        <v>2329.8000000000002</v>
      </c>
      <c r="I96" s="50"/>
      <c r="J96" s="50"/>
      <c r="K96" s="50"/>
      <c r="L96" s="50"/>
      <c r="M96" s="50"/>
      <c r="N96" s="50"/>
      <c r="O96" s="50">
        <f t="shared" si="17"/>
        <v>2329.8000000000002</v>
      </c>
    </row>
    <row r="97" spans="1:16" ht="31.5">
      <c r="A97" s="137"/>
      <c r="B97" s="198"/>
      <c r="C97" s="89" t="s">
        <v>133</v>
      </c>
      <c r="D97" s="42"/>
      <c r="E97" s="42"/>
      <c r="F97" s="42"/>
      <c r="G97" s="42"/>
      <c r="H97" s="102"/>
      <c r="I97" s="102"/>
      <c r="J97" s="102"/>
      <c r="K97" s="102"/>
      <c r="L97" s="102"/>
      <c r="M97" s="102"/>
      <c r="N97" s="102"/>
      <c r="O97" s="48"/>
    </row>
    <row r="98" spans="1:16" ht="31.5">
      <c r="A98" s="137"/>
      <c r="B98" s="198"/>
      <c r="C98" s="89" t="s">
        <v>134</v>
      </c>
      <c r="D98" s="42"/>
      <c r="E98" s="42"/>
      <c r="F98" s="42"/>
      <c r="G98" s="42"/>
      <c r="H98" s="102"/>
      <c r="I98" s="102"/>
      <c r="J98" s="102"/>
      <c r="K98" s="102"/>
      <c r="L98" s="102"/>
      <c r="M98" s="102"/>
      <c r="N98" s="102"/>
      <c r="O98" s="48"/>
    </row>
    <row r="99" spans="1:16" ht="15.75">
      <c r="A99" s="137"/>
      <c r="B99" s="198"/>
      <c r="C99" s="100" t="s">
        <v>135</v>
      </c>
      <c r="D99" s="42"/>
      <c r="E99" s="42"/>
      <c r="F99" s="42"/>
      <c r="G99" s="42"/>
      <c r="H99" s="102"/>
      <c r="I99" s="102"/>
      <c r="J99" s="102"/>
      <c r="K99" s="102"/>
      <c r="L99" s="102"/>
      <c r="M99" s="102"/>
      <c r="N99" s="102"/>
      <c r="O99" s="48"/>
    </row>
    <row r="100" spans="1:16" ht="63">
      <c r="A100" s="137"/>
      <c r="B100" s="198"/>
      <c r="C100" s="89" t="s">
        <v>136</v>
      </c>
      <c r="D100" s="42"/>
      <c r="E100" s="42"/>
      <c r="F100" s="42"/>
      <c r="G100" s="42"/>
      <c r="H100" s="102"/>
      <c r="I100" s="102"/>
      <c r="J100" s="102"/>
      <c r="K100" s="102"/>
      <c r="L100" s="102"/>
      <c r="M100" s="102"/>
      <c r="N100" s="102"/>
      <c r="O100" s="48"/>
    </row>
    <row r="101" spans="1:16" ht="54.75" customHeight="1">
      <c r="A101" s="137"/>
      <c r="B101" s="198"/>
      <c r="C101" s="89" t="s">
        <v>137</v>
      </c>
      <c r="D101" s="42"/>
      <c r="E101" s="42"/>
      <c r="F101" s="42"/>
      <c r="G101" s="42"/>
      <c r="H101" s="102"/>
      <c r="I101" s="102"/>
      <c r="J101" s="102"/>
      <c r="K101" s="102"/>
      <c r="L101" s="102"/>
      <c r="M101" s="102"/>
      <c r="N101" s="102"/>
      <c r="O101" s="48"/>
    </row>
    <row r="102" spans="1:16" ht="31.5" customHeight="1">
      <c r="A102" s="137"/>
      <c r="B102" s="198"/>
      <c r="C102" s="89" t="s">
        <v>42</v>
      </c>
      <c r="D102" s="42"/>
      <c r="E102" s="42"/>
      <c r="F102" s="42"/>
      <c r="G102" s="42"/>
      <c r="H102" s="102"/>
      <c r="I102" s="102"/>
      <c r="J102" s="102"/>
      <c r="K102" s="102"/>
      <c r="L102" s="102"/>
      <c r="M102" s="102"/>
      <c r="N102" s="102"/>
      <c r="O102" s="48"/>
    </row>
    <row r="103" spans="1:16" ht="18" customHeight="1">
      <c r="A103" s="137"/>
      <c r="B103" s="198"/>
      <c r="C103" s="89" t="s">
        <v>69</v>
      </c>
      <c r="D103" s="42"/>
      <c r="E103" s="42"/>
      <c r="F103" s="42"/>
      <c r="G103" s="42"/>
      <c r="H103" s="102"/>
      <c r="I103" s="102"/>
      <c r="J103" s="102"/>
      <c r="K103" s="102"/>
      <c r="L103" s="102"/>
      <c r="M103" s="102"/>
      <c r="N103" s="102"/>
      <c r="O103" s="48"/>
    </row>
    <row r="104" spans="1:16" ht="20.25" customHeight="1">
      <c r="A104" s="138"/>
      <c r="B104" s="200"/>
      <c r="C104" s="89" t="s">
        <v>142</v>
      </c>
      <c r="D104" s="42"/>
      <c r="E104" s="42"/>
      <c r="F104" s="42"/>
      <c r="G104" s="42"/>
      <c r="H104" s="102"/>
      <c r="I104" s="102"/>
      <c r="J104" s="102"/>
      <c r="K104" s="102"/>
      <c r="L104" s="102"/>
      <c r="M104" s="102"/>
      <c r="N104" s="102"/>
      <c r="O104" s="48"/>
    </row>
    <row r="105" spans="1:16" ht="21" customHeight="1">
      <c r="A105" s="195"/>
      <c r="B105" s="196"/>
      <c r="C105" s="88" t="s">
        <v>205</v>
      </c>
      <c r="D105" s="42"/>
      <c r="E105" s="42"/>
      <c r="F105" s="42"/>
      <c r="G105" s="102"/>
      <c r="H105" s="50">
        <f>H107+H113</f>
        <v>715777.3</v>
      </c>
      <c r="I105" s="50">
        <f t="shared" ref="I105:O105" si="18">I107+I113</f>
        <v>703479.9</v>
      </c>
      <c r="J105" s="50">
        <f t="shared" si="18"/>
        <v>1483187</v>
      </c>
      <c r="K105" s="50">
        <f t="shared" si="18"/>
        <v>4732317</v>
      </c>
      <c r="L105" s="50">
        <f t="shared" si="18"/>
        <v>4744454</v>
      </c>
      <c r="M105" s="50">
        <f t="shared" si="18"/>
        <v>5440497</v>
      </c>
      <c r="N105" s="50">
        <f t="shared" si="18"/>
        <v>5477004</v>
      </c>
      <c r="O105" s="50">
        <f t="shared" si="18"/>
        <v>23296716.199999999</v>
      </c>
      <c r="P105" s="122">
        <f>H107+H113</f>
        <v>715777.3</v>
      </c>
    </row>
    <row r="106" spans="1:16" ht="15" customHeight="1">
      <c r="A106" s="197"/>
      <c r="B106" s="198"/>
      <c r="C106" s="89" t="s">
        <v>143</v>
      </c>
      <c r="D106" s="42"/>
      <c r="E106" s="42"/>
      <c r="F106" s="42"/>
      <c r="G106" s="102"/>
      <c r="H106" s="50"/>
      <c r="I106" s="50"/>
      <c r="J106" s="50"/>
      <c r="K106" s="50"/>
      <c r="L106" s="50"/>
      <c r="M106" s="50"/>
      <c r="N106" s="50"/>
      <c r="O106" s="50"/>
    </row>
    <row r="107" spans="1:16" ht="21.75" customHeight="1">
      <c r="A107" s="197"/>
      <c r="B107" s="198"/>
      <c r="C107" s="89" t="s">
        <v>144</v>
      </c>
      <c r="D107" s="42"/>
      <c r="E107" s="42"/>
      <c r="F107" s="42"/>
      <c r="G107" s="102"/>
      <c r="H107" s="50">
        <f>H40+H49+H58+H67+H76+H85+H94+H95+H96</f>
        <v>706149.50000000012</v>
      </c>
      <c r="I107" s="50">
        <f t="shared" ref="I107:J107" si="19">I40+I49+I58+I67+I76+I85+I94+I95+I96</f>
        <v>703479.9</v>
      </c>
      <c r="J107" s="50">
        <f t="shared" si="19"/>
        <v>1483187</v>
      </c>
      <c r="K107" s="50">
        <f t="shared" ref="K107:N107" si="20">K40+K49+K58+K67+K76+K85+K94</f>
        <v>4674870</v>
      </c>
      <c r="L107" s="50">
        <f t="shared" si="20"/>
        <v>4687007</v>
      </c>
      <c r="M107" s="50">
        <f t="shared" si="20"/>
        <v>5383050</v>
      </c>
      <c r="N107" s="50">
        <f t="shared" si="20"/>
        <v>5419557</v>
      </c>
      <c r="O107" s="50">
        <f>SUM(H107:N107)</f>
        <v>23057300.399999999</v>
      </c>
    </row>
    <row r="108" spans="1:16" ht="32.25" customHeight="1">
      <c r="A108" s="197"/>
      <c r="B108" s="198"/>
      <c r="C108" s="89" t="s">
        <v>133</v>
      </c>
      <c r="D108" s="42"/>
      <c r="E108" s="42"/>
      <c r="F108" s="42"/>
      <c r="G108" s="119"/>
      <c r="H108" s="50">
        <f>H41+H50+H59+H86+H97</f>
        <v>0</v>
      </c>
      <c r="I108" s="50">
        <f t="shared" ref="I108:N108" si="21">I41+I50+I59+I86+I97</f>
        <v>0</v>
      </c>
      <c r="J108" s="50">
        <f t="shared" si="21"/>
        <v>0</v>
      </c>
      <c r="K108" s="50">
        <f t="shared" si="21"/>
        <v>0</v>
      </c>
      <c r="L108" s="50">
        <f t="shared" si="21"/>
        <v>0</v>
      </c>
      <c r="M108" s="50">
        <f t="shared" si="21"/>
        <v>0</v>
      </c>
      <c r="N108" s="50">
        <f t="shared" si="21"/>
        <v>0</v>
      </c>
      <c r="O108" s="50">
        <f>SUM(H108:N108)</f>
        <v>0</v>
      </c>
    </row>
    <row r="109" spans="1:16" ht="34.5" customHeight="1">
      <c r="A109" s="197"/>
      <c r="B109" s="198"/>
      <c r="C109" s="89" t="s">
        <v>134</v>
      </c>
      <c r="D109" s="42"/>
      <c r="E109" s="42"/>
      <c r="F109" s="42"/>
      <c r="G109" s="119"/>
      <c r="H109" s="119"/>
      <c r="I109" s="119"/>
      <c r="J109" s="50"/>
      <c r="K109" s="50"/>
      <c r="L109" s="50"/>
      <c r="M109" s="50"/>
      <c r="N109" s="50"/>
      <c r="O109" s="50"/>
    </row>
    <row r="110" spans="1:16" ht="21.75" customHeight="1">
      <c r="A110" s="197"/>
      <c r="B110" s="198"/>
      <c r="C110" s="100" t="s">
        <v>135</v>
      </c>
      <c r="D110" s="42"/>
      <c r="E110" s="42"/>
      <c r="F110" s="42"/>
      <c r="G110" s="119"/>
      <c r="H110" s="50">
        <f>H61</f>
        <v>127912</v>
      </c>
      <c r="I110" s="50">
        <f t="shared" ref="I110:O110" si="22">I61</f>
        <v>0</v>
      </c>
      <c r="J110" s="50">
        <f t="shared" si="22"/>
        <v>0</v>
      </c>
      <c r="K110" s="50">
        <f t="shared" si="22"/>
        <v>900000</v>
      </c>
      <c r="L110" s="50">
        <f t="shared" si="22"/>
        <v>900000</v>
      </c>
      <c r="M110" s="50">
        <f t="shared" si="22"/>
        <v>900000</v>
      </c>
      <c r="N110" s="50">
        <f t="shared" si="22"/>
        <v>900000</v>
      </c>
      <c r="O110" s="50">
        <f t="shared" si="22"/>
        <v>3727912</v>
      </c>
    </row>
    <row r="111" spans="1:16" ht="64.5" customHeight="1">
      <c r="A111" s="197"/>
      <c r="B111" s="198"/>
      <c r="C111" s="89" t="s">
        <v>136</v>
      </c>
      <c r="D111" s="42"/>
      <c r="E111" s="42"/>
      <c r="F111" s="42"/>
      <c r="G111" s="119"/>
      <c r="H111" s="119"/>
      <c r="I111" s="119"/>
      <c r="J111" s="50"/>
      <c r="K111" s="50"/>
      <c r="L111" s="50"/>
      <c r="M111" s="50"/>
      <c r="N111" s="50"/>
      <c r="O111" s="50"/>
    </row>
    <row r="112" spans="1:16" ht="47.25">
      <c r="A112" s="197"/>
      <c r="B112" s="198"/>
      <c r="C112" s="89" t="s">
        <v>137</v>
      </c>
      <c r="D112" s="42"/>
      <c r="E112" s="42"/>
      <c r="F112" s="42"/>
      <c r="G112" s="42"/>
      <c r="H112" s="102"/>
      <c r="I112" s="102"/>
      <c r="J112" s="102"/>
      <c r="K112" s="102"/>
      <c r="L112" s="102"/>
      <c r="M112" s="102"/>
      <c r="N112" s="102"/>
      <c r="O112" s="48"/>
    </row>
    <row r="113" spans="1:15" ht="31.5">
      <c r="A113" s="197"/>
      <c r="B113" s="198"/>
      <c r="C113" s="89" t="s">
        <v>42</v>
      </c>
      <c r="D113" s="42"/>
      <c r="E113" s="42"/>
      <c r="F113" s="42"/>
      <c r="G113" s="42"/>
      <c r="H113" s="50">
        <f>H64</f>
        <v>9627.7999999999884</v>
      </c>
      <c r="I113" s="102">
        <f t="shared" ref="I113:N113" si="23">I64</f>
        <v>0</v>
      </c>
      <c r="J113" s="102">
        <f t="shared" si="23"/>
        <v>0</v>
      </c>
      <c r="K113" s="50">
        <f t="shared" si="23"/>
        <v>57447</v>
      </c>
      <c r="L113" s="50">
        <f t="shared" si="23"/>
        <v>57447</v>
      </c>
      <c r="M113" s="50">
        <f t="shared" si="23"/>
        <v>57447</v>
      </c>
      <c r="N113" s="50">
        <f t="shared" si="23"/>
        <v>57447</v>
      </c>
      <c r="O113" s="50">
        <f>SUM(H113:N113)</f>
        <v>239415.8</v>
      </c>
    </row>
    <row r="114" spans="1:15" ht="22.5" customHeight="1">
      <c r="A114" s="199"/>
      <c r="B114" s="200"/>
      <c r="C114" s="89" t="s">
        <v>69</v>
      </c>
      <c r="D114" s="42"/>
      <c r="E114" s="42"/>
      <c r="F114" s="42"/>
      <c r="G114" s="42"/>
      <c r="H114" s="102"/>
      <c r="I114" s="102"/>
      <c r="J114" s="102"/>
      <c r="K114" s="102"/>
      <c r="L114" s="102"/>
      <c r="M114" s="102"/>
      <c r="N114" s="102"/>
      <c r="O114" s="48"/>
    </row>
  </sheetData>
  <mergeCells count="40">
    <mergeCell ref="B8:O8"/>
    <mergeCell ref="B93:B104"/>
    <mergeCell ref="B24:B27"/>
    <mergeCell ref="B9:B11"/>
    <mergeCell ref="D36:G36"/>
    <mergeCell ref="C39:O39"/>
    <mergeCell ref="C57:O57"/>
    <mergeCell ref="O35:O36"/>
    <mergeCell ref="B38:O38"/>
    <mergeCell ref="C93:O93"/>
    <mergeCell ref="B12:B15"/>
    <mergeCell ref="B16:B19"/>
    <mergeCell ref="B20:B23"/>
    <mergeCell ref="B28:B29"/>
    <mergeCell ref="B49:B56"/>
    <mergeCell ref="C48:O48"/>
    <mergeCell ref="A2:O2"/>
    <mergeCell ref="A3:O3"/>
    <mergeCell ref="A5:A6"/>
    <mergeCell ref="B5:B6"/>
    <mergeCell ref="C5:C6"/>
    <mergeCell ref="H5:O5"/>
    <mergeCell ref="D5:G5"/>
    <mergeCell ref="D6:G6"/>
    <mergeCell ref="A105:B114"/>
    <mergeCell ref="A30:B33"/>
    <mergeCell ref="A35:A36"/>
    <mergeCell ref="B35:B36"/>
    <mergeCell ref="C35:C36"/>
    <mergeCell ref="B76:B83"/>
    <mergeCell ref="B85:B92"/>
    <mergeCell ref="B67:B68"/>
    <mergeCell ref="B69:B74"/>
    <mergeCell ref="C66:O66"/>
    <mergeCell ref="C75:O75"/>
    <mergeCell ref="C84:O84"/>
    <mergeCell ref="H35:N35"/>
    <mergeCell ref="B40:B47"/>
    <mergeCell ref="B58:B65"/>
    <mergeCell ref="D35:G3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9" firstPageNumber="28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R17"/>
  <sheetViews>
    <sheetView view="pageBreakPreview" zoomScale="80" zoomScaleNormal="110" zoomScaleSheetLayoutView="80" workbookViewId="0">
      <selection activeCell="E11" sqref="E11"/>
    </sheetView>
  </sheetViews>
  <sheetFormatPr defaultRowHeight="15"/>
  <cols>
    <col min="1" max="1" width="7.28515625" style="7" bestFit="1" customWidth="1"/>
    <col min="2" max="2" width="41.140625" style="7" customWidth="1"/>
    <col min="3" max="3" width="10.7109375" style="7" customWidth="1"/>
    <col min="4" max="4" width="9.42578125" style="7" customWidth="1"/>
    <col min="5" max="5" width="11.5703125" style="7" customWidth="1"/>
    <col min="6" max="6" width="11.140625" style="7" customWidth="1"/>
    <col min="7" max="7" width="12" style="7" customWidth="1"/>
    <col min="8" max="8" width="13" style="7" customWidth="1"/>
    <col min="9" max="9" width="13.140625" style="7" customWidth="1"/>
    <col min="10" max="10" width="12.140625" style="7" customWidth="1"/>
    <col min="11" max="11" width="12.5703125" style="7" customWidth="1"/>
    <col min="12" max="12" width="14.140625" style="7" customWidth="1"/>
    <col min="13" max="13" width="13.7109375" style="7" customWidth="1"/>
    <col min="14" max="14" width="14.7109375" style="7" customWidth="1"/>
    <col min="15" max="15" width="7.7109375" style="14" customWidth="1"/>
    <col min="16" max="16" width="26.7109375" style="7" customWidth="1"/>
    <col min="17" max="16384" width="9.140625" style="7"/>
  </cols>
  <sheetData>
    <row r="1" spans="1:16" ht="15.75">
      <c r="A1" s="18" t="str">
        <f>HYPERLINK("#Оглавление!A1","Назад в оглавление")</f>
        <v>Назад в оглавление</v>
      </c>
      <c r="B1" s="1"/>
      <c r="C1" s="1"/>
      <c r="D1" s="1"/>
    </row>
    <row r="2" spans="1:16" ht="39.75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</row>
    <row r="3" spans="1:16" s="16" customFormat="1" ht="45.75" customHeight="1">
      <c r="A3" s="166" t="s">
        <v>147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5"/>
      <c r="P3" s="15"/>
    </row>
    <row r="4" spans="1:16" s="16" customFormat="1" ht="33" customHeight="1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15"/>
      <c r="P4" s="15"/>
    </row>
    <row r="5" spans="1:16" s="5" customFormat="1" ht="45.75" customHeight="1">
      <c r="A5" s="225" t="s">
        <v>210</v>
      </c>
      <c r="B5" s="225" t="s">
        <v>29</v>
      </c>
      <c r="C5" s="174" t="s">
        <v>28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225" t="s">
        <v>67</v>
      </c>
      <c r="O5" s="21"/>
    </row>
    <row r="6" spans="1:16" s="5" customFormat="1" ht="59.25" customHeight="1">
      <c r="A6" s="225"/>
      <c r="B6" s="225"/>
      <c r="C6" s="86" t="s">
        <v>49</v>
      </c>
      <c r="D6" s="86" t="s">
        <v>50</v>
      </c>
      <c r="E6" s="86" t="s">
        <v>25</v>
      </c>
      <c r="F6" s="86" t="s">
        <v>51</v>
      </c>
      <c r="G6" s="86" t="s">
        <v>9</v>
      </c>
      <c r="H6" s="86" t="s">
        <v>10</v>
      </c>
      <c r="I6" s="86" t="s">
        <v>11</v>
      </c>
      <c r="J6" s="86" t="s">
        <v>52</v>
      </c>
      <c r="K6" s="86" t="s">
        <v>53</v>
      </c>
      <c r="L6" s="86" t="s">
        <v>54</v>
      </c>
      <c r="M6" s="86" t="s">
        <v>55</v>
      </c>
      <c r="N6" s="225"/>
      <c r="O6" s="21"/>
    </row>
    <row r="7" spans="1:16" s="5" customFormat="1" ht="33" customHeight="1">
      <c r="A7" s="140">
        <v>1</v>
      </c>
      <c r="B7" s="140">
        <v>2</v>
      </c>
      <c r="C7" s="140">
        <v>3</v>
      </c>
      <c r="D7" s="140">
        <v>4</v>
      </c>
      <c r="E7" s="140">
        <v>5</v>
      </c>
      <c r="F7" s="140">
        <v>6</v>
      </c>
      <c r="G7" s="140">
        <v>7</v>
      </c>
      <c r="H7" s="140">
        <v>8</v>
      </c>
      <c r="I7" s="140">
        <v>9</v>
      </c>
      <c r="J7" s="140">
        <v>10</v>
      </c>
      <c r="K7" s="140">
        <v>11</v>
      </c>
      <c r="L7" s="140">
        <v>12</v>
      </c>
      <c r="M7" s="140">
        <v>13</v>
      </c>
      <c r="N7" s="140">
        <v>14</v>
      </c>
      <c r="O7" s="21"/>
    </row>
    <row r="8" spans="1:16" s="5" customFormat="1" ht="36.75" customHeight="1">
      <c r="A8" s="140" t="s">
        <v>1</v>
      </c>
      <c r="B8" s="175" t="s">
        <v>157</v>
      </c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7"/>
      <c r="O8" s="33"/>
      <c r="P8" s="33"/>
    </row>
    <row r="9" spans="1:16" s="5" customFormat="1" ht="55.5" customHeight="1">
      <c r="A9" s="74" t="s">
        <v>16</v>
      </c>
      <c r="B9" s="17" t="s">
        <v>102</v>
      </c>
      <c r="C9" s="129" t="s">
        <v>77</v>
      </c>
      <c r="D9" s="129" t="s">
        <v>77</v>
      </c>
      <c r="E9" s="129" t="s">
        <v>77</v>
      </c>
      <c r="F9" s="37" t="s">
        <v>77</v>
      </c>
      <c r="G9" s="37" t="s">
        <v>77</v>
      </c>
      <c r="H9" s="37" t="s">
        <v>76</v>
      </c>
      <c r="I9" s="37">
        <v>40000</v>
      </c>
      <c r="J9" s="37">
        <v>90000</v>
      </c>
      <c r="K9" s="37">
        <v>150000</v>
      </c>
      <c r="L9" s="37">
        <v>200000</v>
      </c>
      <c r="M9" s="37">
        <f>202849.9+60225.8</f>
        <v>263075.7</v>
      </c>
      <c r="N9" s="37">
        <f>M9</f>
        <v>263075.7</v>
      </c>
      <c r="O9" s="33"/>
      <c r="P9" s="33"/>
    </row>
    <row r="10" spans="1:16" s="5" customFormat="1" ht="61.5" customHeight="1">
      <c r="A10" s="74" t="s">
        <v>17</v>
      </c>
      <c r="B10" s="17" t="s">
        <v>226</v>
      </c>
      <c r="C10" s="129"/>
      <c r="D10" s="129"/>
      <c r="E10" s="129" t="s">
        <v>77</v>
      </c>
      <c r="F10" s="37" t="s">
        <v>77</v>
      </c>
      <c r="G10" s="37">
        <v>20000</v>
      </c>
      <c r="H10" s="37">
        <v>30000</v>
      </c>
      <c r="I10" s="37">
        <v>40000</v>
      </c>
      <c r="J10" s="37">
        <v>50000</v>
      </c>
      <c r="K10" s="37">
        <v>60000</v>
      </c>
      <c r="L10" s="37">
        <v>70000</v>
      </c>
      <c r="M10" s="37">
        <v>88247.8</v>
      </c>
      <c r="N10" s="37">
        <f>M10</f>
        <v>88247.8</v>
      </c>
      <c r="O10" s="33"/>
      <c r="P10" s="33"/>
    </row>
    <row r="11" spans="1:16" s="5" customFormat="1" ht="62.25" customHeight="1">
      <c r="A11" s="74" t="s">
        <v>61</v>
      </c>
      <c r="B11" s="39" t="s">
        <v>227</v>
      </c>
      <c r="C11" s="129" t="s">
        <v>77</v>
      </c>
      <c r="D11" s="129" t="s">
        <v>77</v>
      </c>
      <c r="E11" s="129" t="s">
        <v>77</v>
      </c>
      <c r="F11" s="37" t="s">
        <v>77</v>
      </c>
      <c r="G11" s="37" t="s">
        <v>77</v>
      </c>
      <c r="H11" s="37" t="s">
        <v>77</v>
      </c>
      <c r="I11" s="37">
        <v>40000</v>
      </c>
      <c r="J11" s="37">
        <v>60000</v>
      </c>
      <c r="K11" s="37">
        <v>80000</v>
      </c>
      <c r="L11" s="37">
        <v>100000</v>
      </c>
      <c r="M11" s="37">
        <v>120000</v>
      </c>
      <c r="N11" s="37">
        <v>127912</v>
      </c>
      <c r="O11" s="21"/>
    </row>
    <row r="12" spans="1:16" s="5" customFormat="1" ht="48" hidden="1" customHeight="1">
      <c r="A12" s="74" t="s">
        <v>66</v>
      </c>
      <c r="B12" s="40" t="s">
        <v>64</v>
      </c>
      <c r="C12" s="129" t="s">
        <v>77</v>
      </c>
      <c r="D12" s="129" t="s">
        <v>77</v>
      </c>
      <c r="E12" s="129" t="s">
        <v>77</v>
      </c>
      <c r="F12" s="129" t="s">
        <v>77</v>
      </c>
      <c r="G12" s="129" t="s">
        <v>77</v>
      </c>
      <c r="H12" s="129" t="s">
        <v>77</v>
      </c>
      <c r="I12" s="129" t="s">
        <v>77</v>
      </c>
      <c r="J12" s="129" t="s">
        <v>77</v>
      </c>
      <c r="K12" s="129" t="s">
        <v>77</v>
      </c>
      <c r="L12" s="129" t="s">
        <v>77</v>
      </c>
      <c r="M12" s="129" t="s">
        <v>77</v>
      </c>
      <c r="N12" s="129" t="s">
        <v>77</v>
      </c>
      <c r="O12" s="21"/>
    </row>
    <row r="13" spans="1:16" s="5" customFormat="1" ht="48" hidden="1" customHeight="1">
      <c r="A13" s="74" t="s">
        <v>71</v>
      </c>
      <c r="B13" s="40" t="s">
        <v>65</v>
      </c>
      <c r="C13" s="129" t="s">
        <v>77</v>
      </c>
      <c r="D13" s="129" t="s">
        <v>77</v>
      </c>
      <c r="E13" s="129" t="s">
        <v>77</v>
      </c>
      <c r="F13" s="129" t="s">
        <v>77</v>
      </c>
      <c r="G13" s="129" t="s">
        <v>77</v>
      </c>
      <c r="H13" s="129" t="s">
        <v>77</v>
      </c>
      <c r="I13" s="129" t="s">
        <v>77</v>
      </c>
      <c r="J13" s="129" t="s">
        <v>77</v>
      </c>
      <c r="K13" s="129" t="s">
        <v>77</v>
      </c>
      <c r="L13" s="129" t="s">
        <v>77</v>
      </c>
      <c r="M13" s="129" t="s">
        <v>77</v>
      </c>
      <c r="N13" s="129" t="s">
        <v>77</v>
      </c>
      <c r="O13" s="21"/>
    </row>
    <row r="14" spans="1:16" s="5" customFormat="1" ht="48" customHeight="1">
      <c r="A14" s="74" t="s">
        <v>66</v>
      </c>
      <c r="B14" s="59" t="s">
        <v>207</v>
      </c>
      <c r="C14" s="129" t="s">
        <v>77</v>
      </c>
      <c r="D14" s="129" t="s">
        <v>77</v>
      </c>
      <c r="E14" s="129" t="s">
        <v>77</v>
      </c>
      <c r="F14" s="37" t="s">
        <v>77</v>
      </c>
      <c r="G14" s="37">
        <v>30000</v>
      </c>
      <c r="H14" s="37">
        <v>45000</v>
      </c>
      <c r="I14" s="37">
        <v>60000</v>
      </c>
      <c r="J14" s="37">
        <v>85000</v>
      </c>
      <c r="K14" s="37">
        <v>120000</v>
      </c>
      <c r="L14" s="37">
        <v>130000</v>
      </c>
      <c r="M14" s="37">
        <v>135526.79999999999</v>
      </c>
      <c r="N14" s="37">
        <f>M14</f>
        <v>135526.79999999999</v>
      </c>
      <c r="O14" s="21"/>
    </row>
    <row r="15" spans="1:16" s="5" customFormat="1" ht="48" customHeight="1">
      <c r="A15" s="74" t="s">
        <v>71</v>
      </c>
      <c r="B15" s="51" t="s">
        <v>73</v>
      </c>
      <c r="C15" s="129" t="s">
        <v>77</v>
      </c>
      <c r="D15" s="129" t="s">
        <v>77</v>
      </c>
      <c r="E15" s="129" t="s">
        <v>77</v>
      </c>
      <c r="F15" s="37">
        <v>10000</v>
      </c>
      <c r="G15" s="37">
        <v>20000</v>
      </c>
      <c r="H15" s="37">
        <v>30000</v>
      </c>
      <c r="I15" s="37">
        <v>40000</v>
      </c>
      <c r="J15" s="37">
        <v>50000</v>
      </c>
      <c r="K15" s="37">
        <v>60000</v>
      </c>
      <c r="L15" s="37">
        <v>70000</v>
      </c>
      <c r="M15" s="37">
        <v>80000</v>
      </c>
      <c r="N15" s="37">
        <v>91387.199999999997</v>
      </c>
      <c r="O15" s="21"/>
    </row>
    <row r="16" spans="1:16" s="5" customFormat="1" ht="48" customHeight="1">
      <c r="A16" s="142"/>
      <c r="B16" s="139" t="s">
        <v>209</v>
      </c>
      <c r="C16" s="140"/>
      <c r="D16" s="140"/>
      <c r="E16" s="141"/>
      <c r="F16" s="141">
        <f t="shared" ref="F16" si="0">SUM(F9:F15)</f>
        <v>10000</v>
      </c>
      <c r="G16" s="141">
        <f>SUM(G9:G15)</f>
        <v>70000</v>
      </c>
      <c r="H16" s="141">
        <f t="shared" ref="H16:N16" si="1">SUM(H9:H15)</f>
        <v>105000</v>
      </c>
      <c r="I16" s="141">
        <f t="shared" si="1"/>
        <v>220000</v>
      </c>
      <c r="J16" s="141">
        <f t="shared" si="1"/>
        <v>335000</v>
      </c>
      <c r="K16" s="141">
        <f t="shared" si="1"/>
        <v>470000</v>
      </c>
      <c r="L16" s="141">
        <f t="shared" si="1"/>
        <v>570000</v>
      </c>
      <c r="M16" s="141">
        <f t="shared" si="1"/>
        <v>686850.3</v>
      </c>
      <c r="N16" s="141">
        <f t="shared" si="1"/>
        <v>706149.5</v>
      </c>
      <c r="O16" s="21"/>
    </row>
    <row r="17" spans="1:18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 s="35"/>
      <c r="P17" s="36"/>
      <c r="Q17" s="36"/>
      <c r="R17" s="36"/>
    </row>
  </sheetData>
  <mergeCells count="7">
    <mergeCell ref="A3:N3"/>
    <mergeCell ref="A2:N2"/>
    <mergeCell ref="B5:B6"/>
    <mergeCell ref="C5:M5"/>
    <mergeCell ref="B8:N8"/>
    <mergeCell ref="A5:A6"/>
    <mergeCell ref="N5:N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0" firstPageNumber="31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S99"/>
  <sheetViews>
    <sheetView tabSelected="1" view="pageBreakPreview" topLeftCell="A74" zoomScale="80" zoomScaleNormal="75" zoomScaleSheetLayoutView="80" workbookViewId="0">
      <selection activeCell="E96" sqref="E96"/>
    </sheetView>
  </sheetViews>
  <sheetFormatPr defaultRowHeight="15"/>
  <cols>
    <col min="1" max="1" width="10.140625" style="7" customWidth="1"/>
    <col min="2" max="2" width="47" style="7" customWidth="1"/>
    <col min="3" max="4" width="12.140625" style="7" customWidth="1"/>
    <col min="5" max="6" width="23.5703125" style="7" customWidth="1"/>
    <col min="7" max="7" width="18.5703125" style="7" customWidth="1"/>
    <col min="8" max="8" width="15.140625" style="7" customWidth="1"/>
    <col min="9" max="9" width="13.7109375" style="7" customWidth="1"/>
    <col min="10" max="10" width="10.7109375" style="7" customWidth="1"/>
    <col min="11" max="11" width="17.42578125" style="7" customWidth="1"/>
    <col min="12" max="12" width="45" style="7" customWidth="1"/>
    <col min="13" max="13" width="20.140625" style="7" hidden="1" customWidth="1"/>
    <col min="14" max="14" width="10.140625" style="7" bestFit="1" customWidth="1"/>
    <col min="15" max="15" width="11.7109375" style="7" customWidth="1"/>
    <col min="16" max="16384" width="9.140625" style="7"/>
  </cols>
  <sheetData>
    <row r="1" spans="1:19" ht="114" customHeight="1">
      <c r="A1" s="22"/>
      <c r="B1" s="19"/>
      <c r="C1" s="1"/>
      <c r="D1" s="1"/>
      <c r="H1" s="226"/>
      <c r="I1" s="226"/>
      <c r="J1" s="226"/>
      <c r="L1" s="163" t="s">
        <v>265</v>
      </c>
      <c r="M1" s="163"/>
    </row>
    <row r="2" spans="1:19" s="16" customFormat="1" ht="45" customHeight="1">
      <c r="A2" s="166" t="s">
        <v>228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9" s="16" customFormat="1" ht="21.75" customHeight="1">
      <c r="A3" s="44"/>
      <c r="B3" s="44"/>
      <c r="C3" s="44"/>
      <c r="D3" s="44"/>
      <c r="E3" s="44"/>
      <c r="F3" s="44"/>
      <c r="G3" s="44"/>
      <c r="H3" s="55"/>
      <c r="I3" s="44"/>
      <c r="J3" s="44"/>
      <c r="K3" s="44"/>
      <c r="L3" s="44"/>
      <c r="M3" s="44"/>
    </row>
    <row r="4" spans="1:19" s="16" customFormat="1" ht="32.25" customHeight="1">
      <c r="A4" s="225" t="s">
        <v>0</v>
      </c>
      <c r="B4" s="227" t="s">
        <v>148</v>
      </c>
      <c r="C4" s="185" t="s">
        <v>13</v>
      </c>
      <c r="D4" s="185"/>
      <c r="E4" s="185" t="s">
        <v>37</v>
      </c>
      <c r="F4" s="185"/>
      <c r="G4" s="185" t="s">
        <v>36</v>
      </c>
      <c r="H4" s="225" t="s">
        <v>82</v>
      </c>
      <c r="I4" s="185" t="s">
        <v>21</v>
      </c>
      <c r="J4" s="185"/>
      <c r="K4" s="225" t="s">
        <v>35</v>
      </c>
      <c r="L4" s="185" t="s">
        <v>149</v>
      </c>
      <c r="M4" s="228" t="s">
        <v>126</v>
      </c>
    </row>
    <row r="5" spans="1:19" s="16" customFormat="1" ht="55.5" customHeight="1">
      <c r="A5" s="225"/>
      <c r="B5" s="227"/>
      <c r="C5" s="161" t="s">
        <v>34</v>
      </c>
      <c r="D5" s="161" t="s">
        <v>33</v>
      </c>
      <c r="E5" s="161" t="s">
        <v>32</v>
      </c>
      <c r="F5" s="161" t="s">
        <v>31</v>
      </c>
      <c r="G5" s="185"/>
      <c r="H5" s="225"/>
      <c r="I5" s="161" t="s">
        <v>229</v>
      </c>
      <c r="J5" s="161" t="s">
        <v>6</v>
      </c>
      <c r="K5" s="225"/>
      <c r="L5" s="185"/>
      <c r="M5" s="228"/>
      <c r="N5" s="101"/>
      <c r="O5" s="101"/>
      <c r="P5" s="101"/>
      <c r="Q5" s="101"/>
      <c r="R5" s="101"/>
    </row>
    <row r="6" spans="1:19" s="16" customFormat="1" ht="36" customHeight="1">
      <c r="A6" s="161">
        <v>1</v>
      </c>
      <c r="B6" s="161">
        <v>2</v>
      </c>
      <c r="C6" s="161">
        <v>3</v>
      </c>
      <c r="D6" s="161">
        <v>4</v>
      </c>
      <c r="E6" s="161">
        <v>5</v>
      </c>
      <c r="F6" s="161">
        <v>6</v>
      </c>
      <c r="G6" s="161">
        <v>7</v>
      </c>
      <c r="H6" s="143">
        <v>8</v>
      </c>
      <c r="I6" s="143">
        <v>9</v>
      </c>
      <c r="J6" s="143">
        <v>10</v>
      </c>
      <c r="K6" s="143">
        <v>11</v>
      </c>
      <c r="L6" s="143">
        <v>12</v>
      </c>
      <c r="M6" s="12">
        <v>13</v>
      </c>
      <c r="N6" s="101"/>
      <c r="O6" s="101"/>
      <c r="P6" s="101"/>
      <c r="Q6" s="101"/>
      <c r="R6" s="101"/>
    </row>
    <row r="7" spans="1:19" s="16" customFormat="1" ht="33" customHeight="1">
      <c r="A7" s="162" t="s">
        <v>1</v>
      </c>
      <c r="B7" s="229" t="s">
        <v>157</v>
      </c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99"/>
      <c r="O7" s="99"/>
      <c r="P7" s="99"/>
      <c r="Q7" s="99"/>
      <c r="R7" s="101"/>
    </row>
    <row r="8" spans="1:19" s="16" customFormat="1" ht="45" customHeight="1">
      <c r="A8" s="162" t="s">
        <v>8</v>
      </c>
      <c r="B8" s="17" t="s">
        <v>160</v>
      </c>
      <c r="C8" s="13"/>
      <c r="D8" s="13"/>
      <c r="E8" s="62"/>
      <c r="F8" s="62"/>
      <c r="G8" s="230" t="s">
        <v>211</v>
      </c>
      <c r="H8" s="162"/>
      <c r="I8" s="162"/>
      <c r="J8" s="162"/>
      <c r="K8" s="13"/>
      <c r="L8" s="13"/>
      <c r="M8" s="13"/>
      <c r="N8" s="101"/>
      <c r="O8" s="101"/>
      <c r="P8" s="101"/>
      <c r="Q8" s="101"/>
      <c r="R8" s="101"/>
    </row>
    <row r="9" spans="1:19" s="16" customFormat="1" ht="91.5" customHeight="1">
      <c r="A9" s="162" t="s">
        <v>12</v>
      </c>
      <c r="B9" s="105" t="s">
        <v>231</v>
      </c>
      <c r="C9" s="129">
        <v>2024</v>
      </c>
      <c r="D9" s="129">
        <v>2025</v>
      </c>
      <c r="E9" s="162" t="s">
        <v>20</v>
      </c>
      <c r="F9" s="162" t="s">
        <v>20</v>
      </c>
      <c r="G9" s="230"/>
      <c r="H9" s="162" t="s">
        <v>20</v>
      </c>
      <c r="I9" s="129" t="s">
        <v>195</v>
      </c>
      <c r="J9" s="162" t="s">
        <v>20</v>
      </c>
      <c r="K9" s="37">
        <v>202849.9</v>
      </c>
      <c r="L9" s="13"/>
      <c r="M9" s="13"/>
    </row>
    <row r="10" spans="1:19" s="16" customFormat="1" ht="29.25" hidden="1" customHeight="1">
      <c r="A10" s="162"/>
      <c r="B10" s="131" t="s">
        <v>87</v>
      </c>
      <c r="C10" s="13"/>
      <c r="D10" s="13"/>
      <c r="E10" s="13"/>
      <c r="F10" s="13"/>
      <c r="G10" s="230"/>
      <c r="H10" s="162"/>
      <c r="I10" s="162"/>
      <c r="J10" s="162"/>
      <c r="K10" s="37">
        <v>250000</v>
      </c>
      <c r="L10" s="13"/>
      <c r="M10" s="13"/>
    </row>
    <row r="11" spans="1:19" s="16" customFormat="1" ht="25.5" hidden="1" customHeight="1">
      <c r="A11" s="162"/>
      <c r="B11" s="131" t="s">
        <v>92</v>
      </c>
      <c r="C11" s="13"/>
      <c r="D11" s="13"/>
      <c r="E11" s="13"/>
      <c r="F11" s="13"/>
      <c r="G11" s="230"/>
      <c r="H11" s="162"/>
      <c r="I11" s="162"/>
      <c r="J11" s="162" t="str">
        <f>J9</f>
        <v>Х</v>
      </c>
      <c r="K11" s="37">
        <v>250000</v>
      </c>
      <c r="L11" s="13"/>
      <c r="M11" s="13"/>
      <c r="S11" s="16" t="s">
        <v>98</v>
      </c>
    </row>
    <row r="12" spans="1:19" s="16" customFormat="1" ht="57" customHeight="1">
      <c r="A12" s="162" t="s">
        <v>30</v>
      </c>
      <c r="B12" s="131" t="s">
        <v>161</v>
      </c>
      <c r="C12" s="63">
        <v>45369</v>
      </c>
      <c r="D12" s="63">
        <v>45379</v>
      </c>
      <c r="E12" s="162" t="s">
        <v>20</v>
      </c>
      <c r="F12" s="162" t="s">
        <v>20</v>
      </c>
      <c r="G12" s="230"/>
      <c r="H12" s="162" t="s">
        <v>20</v>
      </c>
      <c r="I12" s="162" t="s">
        <v>20</v>
      </c>
      <c r="J12" s="162" t="s">
        <v>20</v>
      </c>
      <c r="K12" s="162" t="s">
        <v>20</v>
      </c>
      <c r="L12" s="129" t="s">
        <v>216</v>
      </c>
      <c r="M12" s="13"/>
    </row>
    <row r="13" spans="1:19" s="16" customFormat="1" ht="63.75" customHeight="1">
      <c r="A13" s="162" t="s">
        <v>83</v>
      </c>
      <c r="B13" s="43" t="s">
        <v>233</v>
      </c>
      <c r="C13" s="63">
        <v>45411</v>
      </c>
      <c r="D13" s="63">
        <v>45411</v>
      </c>
      <c r="E13" s="162" t="s">
        <v>20</v>
      </c>
      <c r="F13" s="162" t="s">
        <v>20</v>
      </c>
      <c r="G13" s="230"/>
      <c r="H13" s="162" t="s">
        <v>20</v>
      </c>
      <c r="I13" s="162" t="s">
        <v>20</v>
      </c>
      <c r="J13" s="162" t="s">
        <v>20</v>
      </c>
      <c r="K13" s="162" t="s">
        <v>20</v>
      </c>
      <c r="L13" s="129" t="s">
        <v>104</v>
      </c>
      <c r="M13" s="13"/>
    </row>
    <row r="14" spans="1:19" s="16" customFormat="1" ht="43.5" customHeight="1">
      <c r="A14" s="162" t="s">
        <v>84</v>
      </c>
      <c r="B14" s="131" t="s">
        <v>170</v>
      </c>
      <c r="C14" s="63">
        <v>45427</v>
      </c>
      <c r="D14" s="73">
        <v>45646</v>
      </c>
      <c r="E14" s="162" t="s">
        <v>20</v>
      </c>
      <c r="F14" s="162" t="s">
        <v>20</v>
      </c>
      <c r="G14" s="230"/>
      <c r="H14" s="162" t="s">
        <v>20</v>
      </c>
      <c r="I14" s="162" t="s">
        <v>20</v>
      </c>
      <c r="J14" s="162" t="s">
        <v>20</v>
      </c>
      <c r="K14" s="162" t="s">
        <v>20</v>
      </c>
      <c r="L14" s="129" t="s">
        <v>213</v>
      </c>
      <c r="M14" s="13"/>
    </row>
    <row r="15" spans="1:19" s="16" customFormat="1" ht="55.5" customHeight="1">
      <c r="A15" s="162" t="s">
        <v>85</v>
      </c>
      <c r="B15" s="131" t="s">
        <v>230</v>
      </c>
      <c r="C15" s="63">
        <v>45432</v>
      </c>
      <c r="D15" s="73">
        <v>45651</v>
      </c>
      <c r="E15" s="162" t="s">
        <v>20</v>
      </c>
      <c r="F15" s="162" t="s">
        <v>20</v>
      </c>
      <c r="G15" s="230"/>
      <c r="H15" s="162" t="s">
        <v>20</v>
      </c>
      <c r="I15" s="162" t="s">
        <v>20</v>
      </c>
      <c r="J15" s="162" t="s">
        <v>20</v>
      </c>
      <c r="K15" s="162" t="s">
        <v>20</v>
      </c>
      <c r="L15" s="129" t="s">
        <v>115</v>
      </c>
      <c r="M15" s="13"/>
    </row>
    <row r="16" spans="1:19" s="16" customFormat="1" ht="36.75" customHeight="1">
      <c r="A16" s="162" t="s">
        <v>8</v>
      </c>
      <c r="B16" s="17" t="s">
        <v>162</v>
      </c>
      <c r="C16" s="162"/>
      <c r="D16" s="13"/>
      <c r="E16" s="162"/>
      <c r="F16" s="162"/>
      <c r="G16" s="230"/>
      <c r="H16" s="162"/>
      <c r="I16" s="162"/>
      <c r="J16" s="162"/>
      <c r="K16" s="162"/>
      <c r="L16" s="144"/>
      <c r="M16" s="13"/>
    </row>
    <row r="17" spans="1:13" s="16" customFormat="1" ht="98.25" customHeight="1">
      <c r="A17" s="162" t="s">
        <v>12</v>
      </c>
      <c r="B17" s="105" t="s">
        <v>232</v>
      </c>
      <c r="C17" s="129">
        <v>2024</v>
      </c>
      <c r="D17" s="129">
        <v>2025</v>
      </c>
      <c r="E17" s="162" t="s">
        <v>20</v>
      </c>
      <c r="F17" s="162" t="s">
        <v>20</v>
      </c>
      <c r="G17" s="230"/>
      <c r="H17" s="129"/>
      <c r="I17" s="129" t="s">
        <v>195</v>
      </c>
      <c r="J17" s="129">
        <v>1.5</v>
      </c>
      <c r="K17" s="37">
        <v>285708</v>
      </c>
      <c r="L17" s="13"/>
      <c r="M17" s="13"/>
    </row>
    <row r="18" spans="1:13" s="16" customFormat="1" ht="49.5" customHeight="1">
      <c r="A18" s="162" t="s">
        <v>30</v>
      </c>
      <c r="B18" s="131" t="s">
        <v>170</v>
      </c>
      <c r="C18" s="63">
        <v>45748</v>
      </c>
      <c r="D18" s="73">
        <v>46011</v>
      </c>
      <c r="E18" s="162" t="s">
        <v>20</v>
      </c>
      <c r="F18" s="162" t="s">
        <v>20</v>
      </c>
      <c r="G18" s="230"/>
      <c r="H18" s="162" t="s">
        <v>20</v>
      </c>
      <c r="I18" s="162" t="s">
        <v>20</v>
      </c>
      <c r="J18" s="162" t="s">
        <v>20</v>
      </c>
      <c r="K18" s="162" t="s">
        <v>20</v>
      </c>
      <c r="L18" s="129" t="s">
        <v>213</v>
      </c>
      <c r="M18" s="13"/>
    </row>
    <row r="19" spans="1:13" s="16" customFormat="1" ht="53.25" customHeight="1">
      <c r="A19" s="162" t="s">
        <v>83</v>
      </c>
      <c r="B19" s="131" t="s">
        <v>234</v>
      </c>
      <c r="C19" s="63">
        <v>45754</v>
      </c>
      <c r="D19" s="73">
        <v>46016</v>
      </c>
      <c r="E19" s="162" t="s">
        <v>20</v>
      </c>
      <c r="F19" s="162" t="s">
        <v>20</v>
      </c>
      <c r="G19" s="230"/>
      <c r="H19" s="162" t="s">
        <v>20</v>
      </c>
      <c r="I19" s="162" t="s">
        <v>20</v>
      </c>
      <c r="J19" s="162" t="s">
        <v>20</v>
      </c>
      <c r="K19" s="162" t="s">
        <v>20</v>
      </c>
      <c r="L19" s="129" t="s">
        <v>115</v>
      </c>
      <c r="M19" s="13"/>
    </row>
    <row r="20" spans="1:13" s="16" customFormat="1" ht="34.5" customHeight="1">
      <c r="A20" s="162" t="s">
        <v>84</v>
      </c>
      <c r="B20" s="131" t="s">
        <v>105</v>
      </c>
      <c r="C20" s="63">
        <v>46016</v>
      </c>
      <c r="D20" s="63">
        <v>46016</v>
      </c>
      <c r="E20" s="162" t="s">
        <v>20</v>
      </c>
      <c r="F20" s="162" t="s">
        <v>20</v>
      </c>
      <c r="G20" s="230"/>
      <c r="H20" s="162" t="s">
        <v>20</v>
      </c>
      <c r="I20" s="162" t="s">
        <v>20</v>
      </c>
      <c r="J20" s="162" t="s">
        <v>20</v>
      </c>
      <c r="K20" s="162" t="s">
        <v>20</v>
      </c>
      <c r="L20" s="129" t="s">
        <v>107</v>
      </c>
      <c r="M20" s="13"/>
    </row>
    <row r="21" spans="1:13" s="16" customFormat="1" ht="34.5" customHeight="1">
      <c r="A21" s="162" t="s">
        <v>8</v>
      </c>
      <c r="B21" s="17" t="s">
        <v>163</v>
      </c>
      <c r="C21" s="63"/>
      <c r="D21" s="63"/>
      <c r="E21" s="162"/>
      <c r="F21" s="162"/>
      <c r="G21" s="129"/>
      <c r="H21" s="162"/>
      <c r="I21" s="162"/>
      <c r="J21" s="162"/>
      <c r="K21" s="162"/>
      <c r="L21" s="129"/>
      <c r="M21" s="13"/>
    </row>
    <row r="22" spans="1:13" s="16" customFormat="1" ht="53.25" customHeight="1">
      <c r="A22" s="162" t="s">
        <v>12</v>
      </c>
      <c r="B22" s="107" t="s">
        <v>237</v>
      </c>
      <c r="C22" s="129">
        <v>2026</v>
      </c>
      <c r="D22" s="129">
        <v>2026</v>
      </c>
      <c r="E22" s="129" t="s">
        <v>20</v>
      </c>
      <c r="F22" s="129" t="s">
        <v>20</v>
      </c>
      <c r="G22" s="228" t="s">
        <v>44</v>
      </c>
      <c r="H22" s="129" t="s">
        <v>20</v>
      </c>
      <c r="I22" s="129" t="s">
        <v>195</v>
      </c>
      <c r="J22" s="129">
        <v>2.1</v>
      </c>
      <c r="K22" s="37">
        <v>175620</v>
      </c>
      <c r="L22" s="144"/>
      <c r="M22" s="13"/>
    </row>
    <row r="23" spans="1:13" s="16" customFormat="1" ht="53.25" customHeight="1">
      <c r="A23" s="162" t="s">
        <v>30</v>
      </c>
      <c r="B23" s="131" t="s">
        <v>161</v>
      </c>
      <c r="C23" s="63">
        <v>45901</v>
      </c>
      <c r="D23" s="63">
        <v>45915</v>
      </c>
      <c r="E23" s="162" t="s">
        <v>20</v>
      </c>
      <c r="F23" s="162" t="s">
        <v>20</v>
      </c>
      <c r="G23" s="228"/>
      <c r="H23" s="162" t="s">
        <v>20</v>
      </c>
      <c r="I23" s="162" t="s">
        <v>20</v>
      </c>
      <c r="J23" s="162" t="s">
        <v>20</v>
      </c>
      <c r="K23" s="162" t="s">
        <v>20</v>
      </c>
      <c r="L23" s="129" t="s">
        <v>216</v>
      </c>
      <c r="M23" s="13"/>
    </row>
    <row r="24" spans="1:13" s="16" customFormat="1" ht="47.25" customHeight="1">
      <c r="A24" s="162" t="s">
        <v>83</v>
      </c>
      <c r="B24" s="43" t="s">
        <v>238</v>
      </c>
      <c r="C24" s="63">
        <v>45945</v>
      </c>
      <c r="D24" s="63">
        <v>45945</v>
      </c>
      <c r="E24" s="162" t="s">
        <v>20</v>
      </c>
      <c r="F24" s="162" t="s">
        <v>20</v>
      </c>
      <c r="G24" s="228"/>
      <c r="H24" s="162" t="s">
        <v>20</v>
      </c>
      <c r="I24" s="162" t="s">
        <v>20</v>
      </c>
      <c r="J24" s="162" t="s">
        <v>20</v>
      </c>
      <c r="K24" s="162" t="s">
        <v>20</v>
      </c>
      <c r="L24" s="129" t="s">
        <v>104</v>
      </c>
      <c r="M24" s="13"/>
    </row>
    <row r="25" spans="1:13" s="16" customFormat="1" ht="47.25" customHeight="1">
      <c r="A25" s="162" t="s">
        <v>84</v>
      </c>
      <c r="B25" s="131" t="s">
        <v>170</v>
      </c>
      <c r="C25" s="63">
        <v>46143</v>
      </c>
      <c r="D25" s="73">
        <v>46376</v>
      </c>
      <c r="E25" s="162" t="s">
        <v>20</v>
      </c>
      <c r="F25" s="162" t="s">
        <v>20</v>
      </c>
      <c r="G25" s="228"/>
      <c r="H25" s="162" t="s">
        <v>20</v>
      </c>
      <c r="I25" s="162" t="s">
        <v>20</v>
      </c>
      <c r="J25" s="162" t="s">
        <v>20</v>
      </c>
      <c r="K25" s="162" t="s">
        <v>20</v>
      </c>
      <c r="L25" s="129" t="s">
        <v>213</v>
      </c>
      <c r="M25" s="13"/>
    </row>
    <row r="26" spans="1:13" s="16" customFormat="1" ht="55.5" customHeight="1">
      <c r="A26" s="162" t="s">
        <v>85</v>
      </c>
      <c r="B26" s="131" t="s">
        <v>235</v>
      </c>
      <c r="C26" s="63">
        <v>46149</v>
      </c>
      <c r="D26" s="73">
        <v>46381</v>
      </c>
      <c r="E26" s="162" t="s">
        <v>20</v>
      </c>
      <c r="F26" s="162" t="s">
        <v>20</v>
      </c>
      <c r="G26" s="228"/>
      <c r="H26" s="162" t="s">
        <v>20</v>
      </c>
      <c r="I26" s="162" t="s">
        <v>20</v>
      </c>
      <c r="J26" s="162" t="s">
        <v>20</v>
      </c>
      <c r="K26" s="162" t="s">
        <v>20</v>
      </c>
      <c r="L26" s="129" t="s">
        <v>115</v>
      </c>
      <c r="M26" s="13"/>
    </row>
    <row r="27" spans="1:13" s="16" customFormat="1" ht="28.5" customHeight="1">
      <c r="A27" s="162" t="s">
        <v>86</v>
      </c>
      <c r="B27" s="131" t="s">
        <v>105</v>
      </c>
      <c r="C27" s="63">
        <v>46381</v>
      </c>
      <c r="D27" s="63">
        <v>46381</v>
      </c>
      <c r="E27" s="162" t="s">
        <v>20</v>
      </c>
      <c r="F27" s="162" t="s">
        <v>20</v>
      </c>
      <c r="G27" s="228"/>
      <c r="H27" s="162" t="s">
        <v>20</v>
      </c>
      <c r="I27" s="162" t="s">
        <v>20</v>
      </c>
      <c r="J27" s="162" t="s">
        <v>20</v>
      </c>
      <c r="K27" s="162" t="s">
        <v>20</v>
      </c>
      <c r="L27" s="129" t="s">
        <v>107</v>
      </c>
      <c r="M27" s="13"/>
    </row>
    <row r="28" spans="1:13" s="16" customFormat="1" ht="70.5" customHeight="1">
      <c r="A28" s="162" t="s">
        <v>27</v>
      </c>
      <c r="B28" s="105" t="s">
        <v>239</v>
      </c>
      <c r="C28" s="129">
        <v>2026</v>
      </c>
      <c r="D28" s="129">
        <v>2026</v>
      </c>
      <c r="E28" s="62"/>
      <c r="F28" s="62"/>
      <c r="G28" s="228"/>
      <c r="H28" s="129" t="s">
        <v>20</v>
      </c>
      <c r="I28" s="129" t="s">
        <v>195</v>
      </c>
      <c r="J28" s="76">
        <v>3.7130000000000001</v>
      </c>
      <c r="K28" s="37">
        <v>450436.99975074118</v>
      </c>
      <c r="L28" s="162"/>
      <c r="M28" s="13"/>
    </row>
    <row r="29" spans="1:13" s="16" customFormat="1" ht="53.25" customHeight="1">
      <c r="A29" s="162" t="s">
        <v>88</v>
      </c>
      <c r="B29" s="131" t="s">
        <v>161</v>
      </c>
      <c r="C29" s="63">
        <v>45901</v>
      </c>
      <c r="D29" s="63">
        <v>45915</v>
      </c>
      <c r="E29" s="162" t="s">
        <v>20</v>
      </c>
      <c r="F29" s="162" t="s">
        <v>20</v>
      </c>
      <c r="G29" s="228"/>
      <c r="H29" s="162" t="s">
        <v>20</v>
      </c>
      <c r="I29" s="162" t="s">
        <v>20</v>
      </c>
      <c r="J29" s="162" t="s">
        <v>20</v>
      </c>
      <c r="K29" s="162" t="s">
        <v>20</v>
      </c>
      <c r="L29" s="129" t="s">
        <v>216</v>
      </c>
      <c r="M29" s="13"/>
    </row>
    <row r="30" spans="1:13" s="16" customFormat="1" ht="48.75" customHeight="1">
      <c r="A30" s="162" t="s">
        <v>89</v>
      </c>
      <c r="B30" s="43" t="s">
        <v>240</v>
      </c>
      <c r="C30" s="63">
        <v>45945</v>
      </c>
      <c r="D30" s="63">
        <v>45945</v>
      </c>
      <c r="E30" s="162" t="s">
        <v>20</v>
      </c>
      <c r="F30" s="162" t="s">
        <v>20</v>
      </c>
      <c r="G30" s="228"/>
      <c r="H30" s="162" t="s">
        <v>20</v>
      </c>
      <c r="I30" s="162" t="s">
        <v>20</v>
      </c>
      <c r="J30" s="162" t="s">
        <v>20</v>
      </c>
      <c r="K30" s="162" t="s">
        <v>20</v>
      </c>
      <c r="L30" s="129" t="s">
        <v>104</v>
      </c>
      <c r="M30" s="13"/>
    </row>
    <row r="31" spans="1:13" s="16" customFormat="1" ht="55.5" customHeight="1">
      <c r="A31" s="162" t="s">
        <v>90</v>
      </c>
      <c r="B31" s="131" t="s">
        <v>170</v>
      </c>
      <c r="C31" s="63">
        <v>46143</v>
      </c>
      <c r="D31" s="73">
        <v>46376</v>
      </c>
      <c r="E31" s="162" t="s">
        <v>20</v>
      </c>
      <c r="F31" s="162" t="s">
        <v>20</v>
      </c>
      <c r="G31" s="228"/>
      <c r="H31" s="162" t="s">
        <v>20</v>
      </c>
      <c r="I31" s="162" t="s">
        <v>20</v>
      </c>
      <c r="J31" s="162" t="s">
        <v>20</v>
      </c>
      <c r="K31" s="162" t="s">
        <v>20</v>
      </c>
      <c r="L31" s="129" t="s">
        <v>213</v>
      </c>
      <c r="M31" s="13"/>
    </row>
    <row r="32" spans="1:13" s="16" customFormat="1" ht="51" customHeight="1">
      <c r="A32" s="162" t="s">
        <v>91</v>
      </c>
      <c r="B32" s="131" t="s">
        <v>236</v>
      </c>
      <c r="C32" s="63">
        <v>46149</v>
      </c>
      <c r="D32" s="73">
        <v>46381</v>
      </c>
      <c r="E32" s="162" t="s">
        <v>20</v>
      </c>
      <c r="F32" s="162" t="s">
        <v>20</v>
      </c>
      <c r="G32" s="228"/>
      <c r="H32" s="162" t="s">
        <v>20</v>
      </c>
      <c r="I32" s="162" t="s">
        <v>20</v>
      </c>
      <c r="J32" s="162" t="s">
        <v>20</v>
      </c>
      <c r="K32" s="162" t="s">
        <v>20</v>
      </c>
      <c r="L32" s="129" t="s">
        <v>115</v>
      </c>
      <c r="M32" s="13"/>
    </row>
    <row r="33" spans="1:17" s="16" customFormat="1" ht="23.25" customHeight="1">
      <c r="A33" s="162" t="s">
        <v>172</v>
      </c>
      <c r="B33" s="131" t="s">
        <v>105</v>
      </c>
      <c r="C33" s="73">
        <v>46381</v>
      </c>
      <c r="D33" s="73">
        <v>46381</v>
      </c>
      <c r="E33" s="162" t="s">
        <v>20</v>
      </c>
      <c r="F33" s="162" t="s">
        <v>20</v>
      </c>
      <c r="G33" s="228"/>
      <c r="H33" s="162" t="s">
        <v>20</v>
      </c>
      <c r="I33" s="162" t="s">
        <v>20</v>
      </c>
      <c r="J33" s="162" t="s">
        <v>20</v>
      </c>
      <c r="K33" s="162" t="s">
        <v>20</v>
      </c>
      <c r="L33" s="129" t="s">
        <v>107</v>
      </c>
      <c r="M33" s="13"/>
    </row>
    <row r="34" spans="1:17" s="16" customFormat="1" ht="70.5" customHeight="1">
      <c r="A34" s="162" t="s">
        <v>26</v>
      </c>
      <c r="B34" s="105" t="s">
        <v>241</v>
      </c>
      <c r="C34" s="129">
        <v>2026</v>
      </c>
      <c r="D34" s="129">
        <v>2026</v>
      </c>
      <c r="E34" s="129"/>
      <c r="F34" s="129"/>
      <c r="G34" s="228"/>
      <c r="H34" s="129"/>
      <c r="I34" s="129" t="s">
        <v>195</v>
      </c>
      <c r="J34" s="129">
        <v>0.33900000000000002</v>
      </c>
      <c r="K34" s="37">
        <v>664030</v>
      </c>
      <c r="L34" s="13"/>
      <c r="M34" s="13"/>
    </row>
    <row r="35" spans="1:17" s="16" customFormat="1" ht="53.25" customHeight="1">
      <c r="A35" s="162" t="s">
        <v>93</v>
      </c>
      <c r="B35" s="131" t="s">
        <v>161</v>
      </c>
      <c r="C35" s="63">
        <v>46016</v>
      </c>
      <c r="D35" s="63">
        <v>46037</v>
      </c>
      <c r="E35" s="162" t="s">
        <v>20</v>
      </c>
      <c r="F35" s="162" t="s">
        <v>20</v>
      </c>
      <c r="G35" s="228"/>
      <c r="H35" s="162" t="s">
        <v>20</v>
      </c>
      <c r="I35" s="162" t="s">
        <v>20</v>
      </c>
      <c r="J35" s="162" t="s">
        <v>20</v>
      </c>
      <c r="K35" s="162" t="s">
        <v>20</v>
      </c>
      <c r="L35" s="129" t="s">
        <v>216</v>
      </c>
      <c r="M35" s="13"/>
    </row>
    <row r="36" spans="1:17" s="16" customFormat="1" ht="47.25" customHeight="1">
      <c r="A36" s="162" t="s">
        <v>94</v>
      </c>
      <c r="B36" s="43" t="s">
        <v>242</v>
      </c>
      <c r="C36" s="63">
        <v>46052</v>
      </c>
      <c r="D36" s="63">
        <v>46052</v>
      </c>
      <c r="E36" s="162" t="s">
        <v>20</v>
      </c>
      <c r="F36" s="162" t="s">
        <v>20</v>
      </c>
      <c r="G36" s="228"/>
      <c r="H36" s="162" t="s">
        <v>20</v>
      </c>
      <c r="I36" s="162" t="s">
        <v>20</v>
      </c>
      <c r="J36" s="162" t="s">
        <v>20</v>
      </c>
      <c r="K36" s="162" t="s">
        <v>20</v>
      </c>
      <c r="L36" s="129" t="s">
        <v>104</v>
      </c>
      <c r="M36" s="13"/>
    </row>
    <row r="37" spans="1:17" s="16" customFormat="1" ht="51.75" customHeight="1">
      <c r="A37" s="162" t="s">
        <v>95</v>
      </c>
      <c r="B37" s="131" t="s">
        <v>170</v>
      </c>
      <c r="C37" s="63">
        <v>46122</v>
      </c>
      <c r="D37" s="73">
        <v>46376</v>
      </c>
      <c r="E37" s="162" t="s">
        <v>20</v>
      </c>
      <c r="F37" s="162" t="s">
        <v>20</v>
      </c>
      <c r="G37" s="228"/>
      <c r="H37" s="162" t="s">
        <v>20</v>
      </c>
      <c r="I37" s="162" t="s">
        <v>20</v>
      </c>
      <c r="J37" s="162" t="s">
        <v>20</v>
      </c>
      <c r="K37" s="162" t="s">
        <v>20</v>
      </c>
      <c r="L37" s="129" t="s">
        <v>213</v>
      </c>
      <c r="M37" s="13"/>
    </row>
    <row r="38" spans="1:17" s="16" customFormat="1" ht="60" customHeight="1">
      <c r="A38" s="162" t="s">
        <v>96</v>
      </c>
      <c r="B38" s="131" t="s">
        <v>243</v>
      </c>
      <c r="C38" s="63">
        <v>46129</v>
      </c>
      <c r="D38" s="73">
        <v>46381</v>
      </c>
      <c r="E38" s="162" t="s">
        <v>20</v>
      </c>
      <c r="F38" s="162" t="s">
        <v>20</v>
      </c>
      <c r="G38" s="228" t="s">
        <v>44</v>
      </c>
      <c r="H38" s="162" t="s">
        <v>20</v>
      </c>
      <c r="I38" s="162" t="s">
        <v>20</v>
      </c>
      <c r="J38" s="162" t="s">
        <v>20</v>
      </c>
      <c r="K38" s="162" t="s">
        <v>20</v>
      </c>
      <c r="L38" s="129" t="s">
        <v>115</v>
      </c>
      <c r="M38" s="13"/>
    </row>
    <row r="39" spans="1:17" s="16" customFormat="1" ht="36.75" customHeight="1">
      <c r="A39" s="162" t="s">
        <v>224</v>
      </c>
      <c r="B39" s="131" t="s">
        <v>105</v>
      </c>
      <c r="C39" s="63">
        <v>46381</v>
      </c>
      <c r="D39" s="63">
        <v>46381</v>
      </c>
      <c r="E39" s="162" t="s">
        <v>20</v>
      </c>
      <c r="F39" s="162" t="s">
        <v>20</v>
      </c>
      <c r="G39" s="228"/>
      <c r="H39" s="162" t="s">
        <v>20</v>
      </c>
      <c r="I39" s="162" t="s">
        <v>20</v>
      </c>
      <c r="J39" s="162" t="s">
        <v>20</v>
      </c>
      <c r="K39" s="162" t="s">
        <v>20</v>
      </c>
      <c r="L39" s="129" t="s">
        <v>107</v>
      </c>
      <c r="M39" s="13"/>
    </row>
    <row r="40" spans="1:17" s="16" customFormat="1" ht="62.25" customHeight="1">
      <c r="A40" s="74" t="s">
        <v>223</v>
      </c>
      <c r="B40" s="17" t="s">
        <v>246</v>
      </c>
      <c r="C40" s="13"/>
      <c r="D40" s="13"/>
      <c r="E40" s="162"/>
      <c r="F40" s="162"/>
      <c r="G40" s="228"/>
      <c r="H40" s="162"/>
      <c r="I40" s="162"/>
      <c r="J40" s="162"/>
      <c r="K40" s="13"/>
      <c r="L40" s="13"/>
      <c r="M40" s="13"/>
    </row>
    <row r="41" spans="1:17" s="16" customFormat="1" ht="86.25" customHeight="1">
      <c r="A41" s="162" t="s">
        <v>108</v>
      </c>
      <c r="B41" s="105" t="s">
        <v>244</v>
      </c>
      <c r="C41" s="129">
        <v>2024</v>
      </c>
      <c r="D41" s="129">
        <v>2024</v>
      </c>
      <c r="E41" s="129" t="s">
        <v>20</v>
      </c>
      <c r="F41" s="129" t="s">
        <v>20</v>
      </c>
      <c r="G41" s="228"/>
      <c r="H41" s="129" t="s">
        <v>20</v>
      </c>
      <c r="I41" s="129" t="s">
        <v>212</v>
      </c>
      <c r="J41" s="129">
        <v>13.75</v>
      </c>
      <c r="K41" s="37">
        <v>88247.8</v>
      </c>
      <c r="L41" s="13"/>
      <c r="M41" s="13"/>
    </row>
    <row r="42" spans="1:17" s="16" customFormat="1" ht="55.5" customHeight="1">
      <c r="A42" s="162" t="s">
        <v>109</v>
      </c>
      <c r="B42" s="131" t="s">
        <v>161</v>
      </c>
      <c r="C42" s="63">
        <v>45316</v>
      </c>
      <c r="D42" s="63">
        <v>45337</v>
      </c>
      <c r="E42" s="162" t="s">
        <v>20</v>
      </c>
      <c r="F42" s="162" t="s">
        <v>20</v>
      </c>
      <c r="G42" s="228"/>
      <c r="H42" s="162" t="s">
        <v>20</v>
      </c>
      <c r="I42" s="162" t="s">
        <v>20</v>
      </c>
      <c r="J42" s="162" t="s">
        <v>20</v>
      </c>
      <c r="K42" s="162" t="s">
        <v>20</v>
      </c>
      <c r="L42" s="129" t="s">
        <v>216</v>
      </c>
      <c r="M42" s="13"/>
    </row>
    <row r="43" spans="1:17" s="16" customFormat="1" ht="51.75" customHeight="1">
      <c r="A43" s="162" t="s">
        <v>110</v>
      </c>
      <c r="B43" s="43" t="s">
        <v>245</v>
      </c>
      <c r="C43" s="63">
        <v>45350</v>
      </c>
      <c r="D43" s="63">
        <v>45350</v>
      </c>
      <c r="E43" s="162" t="s">
        <v>20</v>
      </c>
      <c r="F43" s="162" t="s">
        <v>20</v>
      </c>
      <c r="G43" s="228"/>
      <c r="H43" s="162" t="s">
        <v>20</v>
      </c>
      <c r="I43" s="162" t="s">
        <v>20</v>
      </c>
      <c r="J43" s="162" t="s">
        <v>20</v>
      </c>
      <c r="K43" s="162" t="s">
        <v>20</v>
      </c>
      <c r="L43" s="129" t="s">
        <v>104</v>
      </c>
      <c r="M43" s="13"/>
    </row>
    <row r="44" spans="1:17" s="16" customFormat="1" ht="47.25" customHeight="1">
      <c r="A44" s="162" t="s">
        <v>111</v>
      </c>
      <c r="B44" s="131" t="s">
        <v>170</v>
      </c>
      <c r="C44" s="63">
        <v>45383</v>
      </c>
      <c r="D44" s="73">
        <v>45646</v>
      </c>
      <c r="E44" s="162" t="s">
        <v>20</v>
      </c>
      <c r="F44" s="162" t="s">
        <v>20</v>
      </c>
      <c r="G44" s="228"/>
      <c r="H44" s="162" t="s">
        <v>20</v>
      </c>
      <c r="I44" s="162" t="s">
        <v>20</v>
      </c>
      <c r="J44" s="162" t="s">
        <v>20</v>
      </c>
      <c r="K44" s="162" t="s">
        <v>20</v>
      </c>
      <c r="L44" s="129" t="s">
        <v>213</v>
      </c>
      <c r="M44" s="13"/>
    </row>
    <row r="45" spans="1:17" s="16" customFormat="1" ht="63.75" customHeight="1">
      <c r="A45" s="162" t="s">
        <v>112</v>
      </c>
      <c r="B45" s="131" t="s">
        <v>234</v>
      </c>
      <c r="C45" s="63">
        <v>45389</v>
      </c>
      <c r="D45" s="73">
        <v>45651</v>
      </c>
      <c r="E45" s="162" t="s">
        <v>20</v>
      </c>
      <c r="F45" s="162" t="s">
        <v>20</v>
      </c>
      <c r="G45" s="228"/>
      <c r="H45" s="162" t="s">
        <v>20</v>
      </c>
      <c r="I45" s="162" t="s">
        <v>20</v>
      </c>
      <c r="J45" s="162" t="s">
        <v>20</v>
      </c>
      <c r="K45" s="162" t="s">
        <v>20</v>
      </c>
      <c r="L45" s="129" t="s">
        <v>115</v>
      </c>
      <c r="M45" s="13"/>
      <c r="P45" s="121"/>
      <c r="Q45" s="121"/>
    </row>
    <row r="46" spans="1:17" s="16" customFormat="1" ht="30.75" customHeight="1">
      <c r="A46" s="162" t="s">
        <v>173</v>
      </c>
      <c r="B46" s="131" t="s">
        <v>105</v>
      </c>
      <c r="C46" s="63">
        <v>45651</v>
      </c>
      <c r="D46" s="63">
        <v>45651</v>
      </c>
      <c r="E46" s="162" t="s">
        <v>20</v>
      </c>
      <c r="F46" s="162" t="s">
        <v>20</v>
      </c>
      <c r="G46" s="228"/>
      <c r="H46" s="162" t="s">
        <v>20</v>
      </c>
      <c r="I46" s="162" t="s">
        <v>20</v>
      </c>
      <c r="J46" s="162" t="s">
        <v>20</v>
      </c>
      <c r="K46" s="162" t="s">
        <v>20</v>
      </c>
      <c r="L46" s="129" t="s">
        <v>107</v>
      </c>
      <c r="M46" s="13"/>
    </row>
    <row r="47" spans="1:17" s="16" customFormat="1" ht="63.75" customHeight="1">
      <c r="A47" s="74" t="s">
        <v>17</v>
      </c>
      <c r="B47" s="17" t="s">
        <v>247</v>
      </c>
      <c r="C47" s="63"/>
      <c r="D47" s="63"/>
      <c r="E47" s="162"/>
      <c r="F47" s="162"/>
      <c r="G47" s="228"/>
      <c r="H47" s="162"/>
      <c r="I47" s="162"/>
      <c r="J47" s="162"/>
      <c r="K47" s="162"/>
      <c r="L47" s="129"/>
      <c r="M47" s="13"/>
    </row>
    <row r="48" spans="1:17" s="16" customFormat="1" ht="68.25" customHeight="1">
      <c r="A48" s="162" t="s">
        <v>108</v>
      </c>
      <c r="B48" s="105" t="s">
        <v>97</v>
      </c>
      <c r="C48" s="129">
        <v>2025</v>
      </c>
      <c r="D48" s="129">
        <v>2025</v>
      </c>
      <c r="E48" s="129" t="s">
        <v>20</v>
      </c>
      <c r="F48" s="129" t="s">
        <v>20</v>
      </c>
      <c r="G48" s="228"/>
      <c r="H48" s="129" t="s">
        <v>20</v>
      </c>
      <c r="I48" s="129" t="s">
        <v>212</v>
      </c>
      <c r="J48" s="129">
        <v>24.72</v>
      </c>
      <c r="K48" s="37">
        <v>165593.29999999999</v>
      </c>
      <c r="L48" s="62"/>
      <c r="M48" s="13"/>
    </row>
    <row r="49" spans="1:13" s="16" customFormat="1" ht="51" customHeight="1">
      <c r="A49" s="162" t="s">
        <v>109</v>
      </c>
      <c r="B49" s="131" t="s">
        <v>161</v>
      </c>
      <c r="C49" s="63">
        <v>45651</v>
      </c>
      <c r="D49" s="63">
        <v>45672</v>
      </c>
      <c r="E49" s="162" t="s">
        <v>20</v>
      </c>
      <c r="F49" s="162" t="s">
        <v>20</v>
      </c>
      <c r="G49" s="228"/>
      <c r="H49" s="162" t="s">
        <v>20</v>
      </c>
      <c r="I49" s="162" t="s">
        <v>20</v>
      </c>
      <c r="J49" s="162" t="s">
        <v>20</v>
      </c>
      <c r="K49" s="162" t="s">
        <v>20</v>
      </c>
      <c r="L49" s="129" t="s">
        <v>216</v>
      </c>
      <c r="M49" s="13"/>
    </row>
    <row r="50" spans="1:13" s="16" customFormat="1" ht="60.75" customHeight="1">
      <c r="A50" s="162" t="s">
        <v>110</v>
      </c>
      <c r="B50" s="131" t="s">
        <v>248</v>
      </c>
      <c r="C50" s="63">
        <v>45687</v>
      </c>
      <c r="D50" s="63">
        <v>45687</v>
      </c>
      <c r="E50" s="162" t="s">
        <v>20</v>
      </c>
      <c r="F50" s="162" t="s">
        <v>20</v>
      </c>
      <c r="G50" s="228"/>
      <c r="H50" s="162" t="s">
        <v>20</v>
      </c>
      <c r="I50" s="162" t="s">
        <v>20</v>
      </c>
      <c r="J50" s="162" t="s">
        <v>20</v>
      </c>
      <c r="K50" s="162" t="s">
        <v>20</v>
      </c>
      <c r="L50" s="129" t="s">
        <v>104</v>
      </c>
      <c r="M50" s="13"/>
    </row>
    <row r="51" spans="1:13" s="16" customFormat="1" ht="53.25" customHeight="1">
      <c r="A51" s="162" t="s">
        <v>111</v>
      </c>
      <c r="B51" s="131" t="s">
        <v>170</v>
      </c>
      <c r="C51" s="63">
        <v>45689</v>
      </c>
      <c r="D51" s="73">
        <v>46011</v>
      </c>
      <c r="E51" s="162" t="s">
        <v>20</v>
      </c>
      <c r="F51" s="162" t="s">
        <v>20</v>
      </c>
      <c r="G51" s="228"/>
      <c r="H51" s="162" t="s">
        <v>20</v>
      </c>
      <c r="I51" s="162" t="s">
        <v>20</v>
      </c>
      <c r="J51" s="162" t="s">
        <v>20</v>
      </c>
      <c r="K51" s="162" t="s">
        <v>20</v>
      </c>
      <c r="L51" s="129" t="s">
        <v>213</v>
      </c>
      <c r="M51" s="13"/>
    </row>
    <row r="52" spans="1:13" s="16" customFormat="1" ht="57.75" customHeight="1">
      <c r="A52" s="162" t="s">
        <v>112</v>
      </c>
      <c r="B52" s="131" t="s">
        <v>249</v>
      </c>
      <c r="C52" s="63">
        <v>45698</v>
      </c>
      <c r="D52" s="73">
        <v>46016</v>
      </c>
      <c r="E52" s="162" t="s">
        <v>20</v>
      </c>
      <c r="F52" s="162" t="s">
        <v>20</v>
      </c>
      <c r="G52" s="228"/>
      <c r="H52" s="162" t="s">
        <v>20</v>
      </c>
      <c r="I52" s="162" t="s">
        <v>20</v>
      </c>
      <c r="J52" s="162" t="s">
        <v>20</v>
      </c>
      <c r="K52" s="162" t="s">
        <v>20</v>
      </c>
      <c r="L52" s="129" t="s">
        <v>115</v>
      </c>
      <c r="M52" s="13"/>
    </row>
    <row r="53" spans="1:13" s="16" customFormat="1" ht="30.75" customHeight="1">
      <c r="A53" s="162" t="s">
        <v>173</v>
      </c>
      <c r="B53" s="131" t="s">
        <v>105</v>
      </c>
      <c r="C53" s="63">
        <v>46016</v>
      </c>
      <c r="D53" s="63">
        <v>46016</v>
      </c>
      <c r="E53" s="162" t="s">
        <v>20</v>
      </c>
      <c r="F53" s="162" t="s">
        <v>20</v>
      </c>
      <c r="G53" s="228" t="s">
        <v>44</v>
      </c>
      <c r="H53" s="162" t="s">
        <v>20</v>
      </c>
      <c r="I53" s="162" t="s">
        <v>20</v>
      </c>
      <c r="J53" s="162" t="s">
        <v>20</v>
      </c>
      <c r="K53" s="162" t="s">
        <v>20</v>
      </c>
      <c r="L53" s="129" t="s">
        <v>107</v>
      </c>
      <c r="M53" s="13"/>
    </row>
    <row r="54" spans="1:13" s="16" customFormat="1" ht="53.25" customHeight="1">
      <c r="A54" s="74" t="s">
        <v>17</v>
      </c>
      <c r="B54" s="17" t="s">
        <v>250</v>
      </c>
      <c r="C54" s="63"/>
      <c r="D54" s="73"/>
      <c r="E54" s="162"/>
      <c r="F54" s="162"/>
      <c r="G54" s="228"/>
      <c r="H54" s="162"/>
      <c r="I54" s="162"/>
      <c r="J54" s="162"/>
      <c r="K54" s="162"/>
      <c r="L54" s="129"/>
      <c r="M54" s="13"/>
    </row>
    <row r="55" spans="1:13" s="16" customFormat="1" ht="48.75" customHeight="1">
      <c r="A55" s="162" t="s">
        <v>108</v>
      </c>
      <c r="B55" s="109" t="s">
        <v>251</v>
      </c>
      <c r="C55" s="129">
        <v>2026</v>
      </c>
      <c r="D55" s="129">
        <v>2026</v>
      </c>
      <c r="E55" s="129" t="s">
        <v>20</v>
      </c>
      <c r="F55" s="129" t="s">
        <v>20</v>
      </c>
      <c r="G55" s="228"/>
      <c r="H55" s="129" t="s">
        <v>20</v>
      </c>
      <c r="I55" s="129" t="s">
        <v>212</v>
      </c>
      <c r="J55" s="129">
        <v>50.26</v>
      </c>
      <c r="K55" s="37">
        <v>85000</v>
      </c>
      <c r="L55" s="62"/>
      <c r="M55" s="13"/>
    </row>
    <row r="56" spans="1:13" s="16" customFormat="1" ht="51" customHeight="1">
      <c r="A56" s="162" t="s">
        <v>109</v>
      </c>
      <c r="B56" s="131" t="s">
        <v>161</v>
      </c>
      <c r="C56" s="63">
        <v>45957</v>
      </c>
      <c r="D56" s="63">
        <v>46322</v>
      </c>
      <c r="E56" s="162" t="s">
        <v>20</v>
      </c>
      <c r="F56" s="162" t="s">
        <v>20</v>
      </c>
      <c r="G56" s="228"/>
      <c r="H56" s="162" t="s">
        <v>20</v>
      </c>
      <c r="I56" s="162" t="s">
        <v>20</v>
      </c>
      <c r="J56" s="162" t="s">
        <v>20</v>
      </c>
      <c r="K56" s="162" t="s">
        <v>20</v>
      </c>
      <c r="L56" s="129" t="s">
        <v>216</v>
      </c>
      <c r="M56" s="13"/>
    </row>
    <row r="57" spans="1:13" s="16" customFormat="1" ht="48" customHeight="1">
      <c r="A57" s="162" t="s">
        <v>110</v>
      </c>
      <c r="B57" s="43" t="s">
        <v>252</v>
      </c>
      <c r="C57" s="63">
        <v>45989</v>
      </c>
      <c r="D57" s="63">
        <v>45989</v>
      </c>
      <c r="E57" s="162" t="s">
        <v>20</v>
      </c>
      <c r="F57" s="162" t="s">
        <v>20</v>
      </c>
      <c r="G57" s="228"/>
      <c r="H57" s="162" t="s">
        <v>20</v>
      </c>
      <c r="I57" s="162" t="s">
        <v>20</v>
      </c>
      <c r="J57" s="162" t="s">
        <v>20</v>
      </c>
      <c r="K57" s="162" t="s">
        <v>20</v>
      </c>
      <c r="L57" s="129" t="s">
        <v>104</v>
      </c>
      <c r="M57" s="13"/>
    </row>
    <row r="58" spans="1:13" s="16" customFormat="1" ht="48.75" customHeight="1">
      <c r="A58" s="162" t="s">
        <v>111</v>
      </c>
      <c r="B58" s="131" t="s">
        <v>170</v>
      </c>
      <c r="C58" s="73">
        <v>46082</v>
      </c>
      <c r="D58" s="73">
        <v>46376</v>
      </c>
      <c r="E58" s="162" t="s">
        <v>20</v>
      </c>
      <c r="F58" s="162" t="s">
        <v>20</v>
      </c>
      <c r="G58" s="228"/>
      <c r="H58" s="162" t="s">
        <v>20</v>
      </c>
      <c r="I58" s="162" t="s">
        <v>20</v>
      </c>
      <c r="J58" s="162" t="s">
        <v>20</v>
      </c>
      <c r="K58" s="162" t="s">
        <v>20</v>
      </c>
      <c r="L58" s="129" t="s">
        <v>213</v>
      </c>
      <c r="M58" s="13"/>
    </row>
    <row r="59" spans="1:13" s="16" customFormat="1" ht="55.5" customHeight="1">
      <c r="A59" s="162" t="s">
        <v>112</v>
      </c>
      <c r="B59" s="131" t="s">
        <v>253</v>
      </c>
      <c r="C59" s="73">
        <v>46091</v>
      </c>
      <c r="D59" s="73">
        <v>46381</v>
      </c>
      <c r="E59" s="162" t="s">
        <v>20</v>
      </c>
      <c r="F59" s="162" t="s">
        <v>20</v>
      </c>
      <c r="G59" s="228"/>
      <c r="H59" s="162" t="s">
        <v>20</v>
      </c>
      <c r="I59" s="162" t="s">
        <v>20</v>
      </c>
      <c r="J59" s="162" t="s">
        <v>20</v>
      </c>
      <c r="K59" s="162" t="s">
        <v>20</v>
      </c>
      <c r="L59" s="129" t="s">
        <v>115</v>
      </c>
      <c r="M59" s="13"/>
    </row>
    <row r="60" spans="1:13" s="16" customFormat="1" ht="25.5" customHeight="1">
      <c r="A60" s="162" t="s">
        <v>173</v>
      </c>
      <c r="B60" s="131" t="s">
        <v>105</v>
      </c>
      <c r="C60" s="73">
        <v>46381</v>
      </c>
      <c r="D60" s="73">
        <v>46381</v>
      </c>
      <c r="E60" s="162" t="s">
        <v>20</v>
      </c>
      <c r="F60" s="162" t="s">
        <v>20</v>
      </c>
      <c r="G60" s="228"/>
      <c r="H60" s="162" t="s">
        <v>20</v>
      </c>
      <c r="I60" s="162" t="s">
        <v>20</v>
      </c>
      <c r="J60" s="162" t="s">
        <v>20</v>
      </c>
      <c r="K60" s="162" t="s">
        <v>20</v>
      </c>
      <c r="L60" s="129" t="s">
        <v>107</v>
      </c>
      <c r="M60" s="13"/>
    </row>
    <row r="61" spans="1:13" s="16" customFormat="1" ht="54" customHeight="1">
      <c r="A61" s="74" t="s">
        <v>61</v>
      </c>
      <c r="B61" s="116" t="s">
        <v>184</v>
      </c>
      <c r="C61" s="129">
        <v>2024</v>
      </c>
      <c r="D61" s="129">
        <v>2024</v>
      </c>
      <c r="E61" s="162" t="s">
        <v>20</v>
      </c>
      <c r="F61" s="162" t="s">
        <v>20</v>
      </c>
      <c r="G61" s="228" t="s">
        <v>214</v>
      </c>
      <c r="H61" s="162"/>
      <c r="I61" s="129" t="s">
        <v>195</v>
      </c>
      <c r="J61" s="162">
        <v>0.38</v>
      </c>
      <c r="K61" s="50">
        <v>137539.79999999999</v>
      </c>
      <c r="L61" s="129"/>
      <c r="M61" s="13"/>
    </row>
    <row r="62" spans="1:13" s="16" customFormat="1" ht="84.75" customHeight="1">
      <c r="A62" s="162" t="s">
        <v>113</v>
      </c>
      <c r="B62" s="77" t="s">
        <v>254</v>
      </c>
      <c r="C62" s="63">
        <v>45337</v>
      </c>
      <c r="D62" s="63">
        <v>45337</v>
      </c>
      <c r="E62" s="162" t="s">
        <v>20</v>
      </c>
      <c r="F62" s="162" t="s">
        <v>20</v>
      </c>
      <c r="G62" s="228"/>
      <c r="H62" s="162" t="s">
        <v>20</v>
      </c>
      <c r="I62" s="162" t="s">
        <v>20</v>
      </c>
      <c r="J62" s="162" t="s">
        <v>20</v>
      </c>
      <c r="K62" s="162" t="s">
        <v>20</v>
      </c>
      <c r="L62" s="110" t="s">
        <v>117</v>
      </c>
      <c r="M62" s="13"/>
    </row>
    <row r="63" spans="1:13" s="16" customFormat="1" ht="48" customHeight="1">
      <c r="A63" s="162" t="s">
        <v>114</v>
      </c>
      <c r="B63" s="77" t="s">
        <v>255</v>
      </c>
      <c r="C63" s="63">
        <v>45444</v>
      </c>
      <c r="D63" s="63">
        <v>45444</v>
      </c>
      <c r="E63" s="162" t="s">
        <v>20</v>
      </c>
      <c r="F63" s="162" t="s">
        <v>20</v>
      </c>
      <c r="G63" s="228"/>
      <c r="H63" s="162" t="s">
        <v>20</v>
      </c>
      <c r="I63" s="162" t="s">
        <v>20</v>
      </c>
      <c r="J63" s="162" t="s">
        <v>20</v>
      </c>
      <c r="K63" s="162" t="s">
        <v>20</v>
      </c>
      <c r="L63" s="75" t="s">
        <v>106</v>
      </c>
      <c r="M63" s="13"/>
    </row>
    <row r="64" spans="1:13" s="16" customFormat="1" ht="48" customHeight="1">
      <c r="A64" s="162" t="s">
        <v>116</v>
      </c>
      <c r="B64" s="77" t="s">
        <v>255</v>
      </c>
      <c r="C64" s="63">
        <v>45536</v>
      </c>
      <c r="D64" s="63">
        <v>45536</v>
      </c>
      <c r="E64" s="162" t="s">
        <v>20</v>
      </c>
      <c r="F64" s="162" t="s">
        <v>20</v>
      </c>
      <c r="G64" s="228"/>
      <c r="H64" s="162" t="s">
        <v>20</v>
      </c>
      <c r="I64" s="162" t="s">
        <v>20</v>
      </c>
      <c r="J64" s="162" t="s">
        <v>20</v>
      </c>
      <c r="K64" s="162" t="s">
        <v>20</v>
      </c>
      <c r="L64" s="75" t="s">
        <v>106</v>
      </c>
      <c r="M64" s="13"/>
    </row>
    <row r="65" spans="1:13" s="16" customFormat="1" ht="48" customHeight="1">
      <c r="A65" s="162" t="s">
        <v>154</v>
      </c>
      <c r="B65" s="77" t="s">
        <v>255</v>
      </c>
      <c r="C65" s="63">
        <v>45597</v>
      </c>
      <c r="D65" s="63">
        <v>45597</v>
      </c>
      <c r="E65" s="162" t="s">
        <v>20</v>
      </c>
      <c r="F65" s="162" t="s">
        <v>20</v>
      </c>
      <c r="G65" s="228"/>
      <c r="H65" s="162" t="s">
        <v>20</v>
      </c>
      <c r="I65" s="162" t="s">
        <v>20</v>
      </c>
      <c r="J65" s="162" t="s">
        <v>20</v>
      </c>
      <c r="K65" s="162" t="s">
        <v>20</v>
      </c>
      <c r="L65" s="75" t="s">
        <v>106</v>
      </c>
      <c r="M65" s="13"/>
    </row>
    <row r="66" spans="1:13" s="16" customFormat="1" ht="38.25" customHeight="1">
      <c r="A66" s="162" t="s">
        <v>174</v>
      </c>
      <c r="B66" s="131" t="s">
        <v>256</v>
      </c>
      <c r="C66" s="63">
        <v>45653</v>
      </c>
      <c r="D66" s="63">
        <v>45653</v>
      </c>
      <c r="E66" s="162" t="s">
        <v>20</v>
      </c>
      <c r="F66" s="162" t="s">
        <v>20</v>
      </c>
      <c r="G66" s="228"/>
      <c r="H66" s="162" t="s">
        <v>20</v>
      </c>
      <c r="I66" s="162" t="s">
        <v>20</v>
      </c>
      <c r="J66" s="162" t="s">
        <v>20</v>
      </c>
      <c r="K66" s="162" t="s">
        <v>20</v>
      </c>
      <c r="L66" s="75" t="s">
        <v>106</v>
      </c>
      <c r="M66" s="13"/>
    </row>
    <row r="67" spans="1:13" s="16" customFormat="1" ht="36" customHeight="1">
      <c r="A67" s="74" t="s">
        <v>66</v>
      </c>
      <c r="B67" s="106" t="s">
        <v>185</v>
      </c>
      <c r="C67" s="129">
        <v>2024</v>
      </c>
      <c r="D67" s="129">
        <v>2024</v>
      </c>
      <c r="E67" s="162" t="s">
        <v>20</v>
      </c>
      <c r="F67" s="162" t="s">
        <v>20</v>
      </c>
      <c r="G67" s="228" t="s">
        <v>44</v>
      </c>
      <c r="H67" s="162"/>
      <c r="I67" s="129" t="s">
        <v>195</v>
      </c>
      <c r="J67" s="164">
        <v>29.700000000000003</v>
      </c>
      <c r="K67" s="50">
        <v>135526.79999999999</v>
      </c>
      <c r="L67" s="144"/>
      <c r="M67" s="13"/>
    </row>
    <row r="68" spans="1:13" s="16" customFormat="1" ht="51" customHeight="1">
      <c r="A68" s="162" t="s">
        <v>164</v>
      </c>
      <c r="B68" s="131" t="s">
        <v>161</v>
      </c>
      <c r="C68" s="63">
        <v>45285</v>
      </c>
      <c r="D68" s="63">
        <v>45337</v>
      </c>
      <c r="E68" s="162" t="s">
        <v>20</v>
      </c>
      <c r="F68" s="162" t="s">
        <v>20</v>
      </c>
      <c r="G68" s="228"/>
      <c r="H68" s="162" t="s">
        <v>20</v>
      </c>
      <c r="I68" s="162" t="s">
        <v>20</v>
      </c>
      <c r="J68" s="162" t="s">
        <v>20</v>
      </c>
      <c r="K68" s="162" t="s">
        <v>20</v>
      </c>
      <c r="L68" s="129" t="s">
        <v>216</v>
      </c>
      <c r="M68" s="13"/>
    </row>
    <row r="69" spans="1:13" s="16" customFormat="1" ht="47.25" customHeight="1">
      <c r="A69" s="162" t="s">
        <v>165</v>
      </c>
      <c r="B69" s="43" t="s">
        <v>238</v>
      </c>
      <c r="C69" s="63">
        <v>45321</v>
      </c>
      <c r="D69" s="63">
        <v>45321</v>
      </c>
      <c r="E69" s="162" t="s">
        <v>20</v>
      </c>
      <c r="F69" s="162" t="s">
        <v>20</v>
      </c>
      <c r="G69" s="228"/>
      <c r="H69" s="162" t="s">
        <v>20</v>
      </c>
      <c r="I69" s="162" t="s">
        <v>20</v>
      </c>
      <c r="J69" s="162" t="s">
        <v>20</v>
      </c>
      <c r="K69" s="162" t="s">
        <v>20</v>
      </c>
      <c r="L69" s="129" t="s">
        <v>104</v>
      </c>
      <c r="M69" s="13"/>
    </row>
    <row r="70" spans="1:13" s="16" customFormat="1" ht="55.5" customHeight="1">
      <c r="A70" s="162" t="s">
        <v>166</v>
      </c>
      <c r="B70" s="131" t="s">
        <v>170</v>
      </c>
      <c r="C70" s="73">
        <v>45413</v>
      </c>
      <c r="D70" s="73">
        <v>45646</v>
      </c>
      <c r="E70" s="162" t="s">
        <v>20</v>
      </c>
      <c r="F70" s="162" t="s">
        <v>20</v>
      </c>
      <c r="G70" s="228" t="s">
        <v>44</v>
      </c>
      <c r="H70" s="162" t="s">
        <v>20</v>
      </c>
      <c r="I70" s="162" t="s">
        <v>20</v>
      </c>
      <c r="J70" s="162" t="s">
        <v>20</v>
      </c>
      <c r="K70" s="162" t="s">
        <v>20</v>
      </c>
      <c r="L70" s="129" t="s">
        <v>213</v>
      </c>
      <c r="M70" s="13"/>
    </row>
    <row r="71" spans="1:13" s="16" customFormat="1" ht="52.5" customHeight="1">
      <c r="A71" s="162" t="s">
        <v>167</v>
      </c>
      <c r="B71" s="131" t="s">
        <v>230</v>
      </c>
      <c r="C71" s="73">
        <v>45419</v>
      </c>
      <c r="D71" s="73">
        <v>45651</v>
      </c>
      <c r="E71" s="162" t="s">
        <v>20</v>
      </c>
      <c r="F71" s="162" t="s">
        <v>20</v>
      </c>
      <c r="G71" s="228"/>
      <c r="H71" s="162" t="s">
        <v>20</v>
      </c>
      <c r="I71" s="162" t="s">
        <v>20</v>
      </c>
      <c r="J71" s="162" t="s">
        <v>20</v>
      </c>
      <c r="K71" s="162" t="s">
        <v>20</v>
      </c>
      <c r="L71" s="129" t="s">
        <v>115</v>
      </c>
      <c r="M71" s="13"/>
    </row>
    <row r="72" spans="1:13" s="16" customFormat="1" ht="29.25" customHeight="1">
      <c r="A72" s="162" t="s">
        <v>186</v>
      </c>
      <c r="B72" s="131" t="s">
        <v>105</v>
      </c>
      <c r="C72" s="73">
        <v>45651</v>
      </c>
      <c r="D72" s="73">
        <v>45651</v>
      </c>
      <c r="E72" s="162" t="s">
        <v>20</v>
      </c>
      <c r="F72" s="162" t="s">
        <v>20</v>
      </c>
      <c r="G72" s="228"/>
      <c r="H72" s="162" t="s">
        <v>20</v>
      </c>
      <c r="I72" s="162" t="s">
        <v>20</v>
      </c>
      <c r="J72" s="162" t="s">
        <v>20</v>
      </c>
      <c r="K72" s="162" t="s">
        <v>20</v>
      </c>
      <c r="L72" s="129"/>
      <c r="M72" s="13"/>
    </row>
    <row r="73" spans="1:13" s="16" customFormat="1" ht="42" customHeight="1">
      <c r="A73" s="74" t="s">
        <v>66</v>
      </c>
      <c r="B73" s="106" t="s">
        <v>190</v>
      </c>
      <c r="C73" s="129">
        <v>2025</v>
      </c>
      <c r="D73" s="129">
        <v>2025</v>
      </c>
      <c r="E73" s="162"/>
      <c r="F73" s="162"/>
      <c r="G73" s="228"/>
      <c r="H73" s="162"/>
      <c r="I73" s="129" t="s">
        <v>195</v>
      </c>
      <c r="J73" s="78">
        <v>15.5</v>
      </c>
      <c r="K73" s="37">
        <v>72000</v>
      </c>
      <c r="L73" s="129"/>
      <c r="M73" s="13"/>
    </row>
    <row r="74" spans="1:13" s="16" customFormat="1" ht="53.25" customHeight="1">
      <c r="A74" s="162" t="s">
        <v>164</v>
      </c>
      <c r="B74" s="131" t="s">
        <v>161</v>
      </c>
      <c r="C74" s="63">
        <v>45651</v>
      </c>
      <c r="D74" s="63">
        <v>45672</v>
      </c>
      <c r="E74" s="162" t="s">
        <v>20</v>
      </c>
      <c r="F74" s="162" t="s">
        <v>20</v>
      </c>
      <c r="G74" s="228"/>
      <c r="H74" s="162" t="s">
        <v>20</v>
      </c>
      <c r="I74" s="162" t="s">
        <v>20</v>
      </c>
      <c r="J74" s="162" t="s">
        <v>20</v>
      </c>
      <c r="K74" s="162" t="s">
        <v>20</v>
      </c>
      <c r="L74" s="129" t="s">
        <v>216</v>
      </c>
      <c r="M74" s="13"/>
    </row>
    <row r="75" spans="1:13" s="16" customFormat="1" ht="51.75" customHeight="1">
      <c r="A75" s="162" t="s">
        <v>165</v>
      </c>
      <c r="B75" s="43" t="s">
        <v>257</v>
      </c>
      <c r="C75" s="63">
        <v>45687</v>
      </c>
      <c r="D75" s="63">
        <v>45687</v>
      </c>
      <c r="E75" s="162" t="s">
        <v>20</v>
      </c>
      <c r="F75" s="162" t="s">
        <v>20</v>
      </c>
      <c r="G75" s="228"/>
      <c r="H75" s="162" t="s">
        <v>20</v>
      </c>
      <c r="I75" s="162" t="s">
        <v>20</v>
      </c>
      <c r="J75" s="162" t="s">
        <v>20</v>
      </c>
      <c r="K75" s="162" t="s">
        <v>20</v>
      </c>
      <c r="L75" s="129" t="s">
        <v>104</v>
      </c>
      <c r="M75" s="13"/>
    </row>
    <row r="76" spans="1:13" s="16" customFormat="1" ht="75.75" customHeight="1">
      <c r="A76" s="162" t="s">
        <v>166</v>
      </c>
      <c r="B76" s="131" t="s">
        <v>170</v>
      </c>
      <c r="C76" s="73">
        <v>45748</v>
      </c>
      <c r="D76" s="73">
        <v>46011</v>
      </c>
      <c r="E76" s="162" t="s">
        <v>20</v>
      </c>
      <c r="F76" s="162" t="s">
        <v>20</v>
      </c>
      <c r="G76" s="228"/>
      <c r="H76" s="162" t="s">
        <v>20</v>
      </c>
      <c r="I76" s="162" t="s">
        <v>20</v>
      </c>
      <c r="J76" s="162" t="s">
        <v>20</v>
      </c>
      <c r="K76" s="162" t="s">
        <v>20</v>
      </c>
      <c r="L76" s="129" t="s">
        <v>213</v>
      </c>
      <c r="M76" s="13"/>
    </row>
    <row r="77" spans="1:13" s="16" customFormat="1" ht="59.25" customHeight="1">
      <c r="A77" s="162" t="s">
        <v>167</v>
      </c>
      <c r="B77" s="131" t="s">
        <v>253</v>
      </c>
      <c r="C77" s="73">
        <v>45754</v>
      </c>
      <c r="D77" s="73">
        <v>46016</v>
      </c>
      <c r="E77" s="162"/>
      <c r="F77" s="162"/>
      <c r="G77" s="228"/>
      <c r="H77" s="162" t="s">
        <v>20</v>
      </c>
      <c r="I77" s="162" t="s">
        <v>20</v>
      </c>
      <c r="J77" s="162" t="s">
        <v>20</v>
      </c>
      <c r="K77" s="162" t="s">
        <v>20</v>
      </c>
      <c r="L77" s="129" t="s">
        <v>115</v>
      </c>
      <c r="M77" s="13"/>
    </row>
    <row r="78" spans="1:13" s="16" customFormat="1" ht="27.75" customHeight="1">
      <c r="A78" s="162" t="s">
        <v>186</v>
      </c>
      <c r="B78" s="131" t="s">
        <v>105</v>
      </c>
      <c r="C78" s="73">
        <v>46016</v>
      </c>
      <c r="D78" s="73">
        <v>46016</v>
      </c>
      <c r="E78" s="162"/>
      <c r="F78" s="162"/>
      <c r="G78" s="228"/>
      <c r="H78" s="162" t="s">
        <v>20</v>
      </c>
      <c r="I78" s="162" t="s">
        <v>20</v>
      </c>
      <c r="J78" s="162" t="s">
        <v>20</v>
      </c>
      <c r="K78" s="162" t="s">
        <v>20</v>
      </c>
      <c r="L78" s="129" t="s">
        <v>107</v>
      </c>
      <c r="M78" s="13"/>
    </row>
    <row r="79" spans="1:13" s="16" customFormat="1" ht="35.25" customHeight="1">
      <c r="A79" s="74" t="s">
        <v>66</v>
      </c>
      <c r="B79" s="106" t="s">
        <v>187</v>
      </c>
      <c r="C79" s="129">
        <v>2026</v>
      </c>
      <c r="D79" s="129">
        <v>2026</v>
      </c>
      <c r="E79" s="162"/>
      <c r="F79" s="162"/>
      <c r="G79" s="228"/>
      <c r="H79" s="162"/>
      <c r="I79" s="129" t="s">
        <v>195</v>
      </c>
      <c r="J79" s="78">
        <v>6</v>
      </c>
      <c r="K79" s="37">
        <v>33100</v>
      </c>
      <c r="L79" s="75"/>
      <c r="M79" s="13"/>
    </row>
    <row r="80" spans="1:13" s="16" customFormat="1" ht="50.25" customHeight="1">
      <c r="A80" s="162" t="s">
        <v>164</v>
      </c>
      <c r="B80" s="131" t="s">
        <v>161</v>
      </c>
      <c r="C80" s="63">
        <v>46016</v>
      </c>
      <c r="D80" s="63">
        <v>46037</v>
      </c>
      <c r="E80" s="162"/>
      <c r="F80" s="162"/>
      <c r="G80" s="228"/>
      <c r="H80" s="162" t="s">
        <v>20</v>
      </c>
      <c r="I80" s="162" t="s">
        <v>20</v>
      </c>
      <c r="J80" s="162" t="s">
        <v>20</v>
      </c>
      <c r="K80" s="162" t="s">
        <v>20</v>
      </c>
      <c r="L80" s="129" t="s">
        <v>216</v>
      </c>
      <c r="M80" s="13"/>
    </row>
    <row r="81" spans="1:13" s="16" customFormat="1" ht="58.5" customHeight="1">
      <c r="A81" s="162" t="s">
        <v>165</v>
      </c>
      <c r="B81" s="43" t="s">
        <v>257</v>
      </c>
      <c r="C81" s="63">
        <v>46052</v>
      </c>
      <c r="D81" s="63">
        <v>46052</v>
      </c>
      <c r="E81" s="162"/>
      <c r="F81" s="162"/>
      <c r="G81" s="228"/>
      <c r="H81" s="162" t="s">
        <v>20</v>
      </c>
      <c r="I81" s="162" t="s">
        <v>20</v>
      </c>
      <c r="J81" s="162" t="s">
        <v>20</v>
      </c>
      <c r="K81" s="162" t="s">
        <v>20</v>
      </c>
      <c r="L81" s="129" t="s">
        <v>104</v>
      </c>
      <c r="M81" s="13"/>
    </row>
    <row r="82" spans="1:13" s="16" customFormat="1" ht="50.25" customHeight="1">
      <c r="A82" s="162" t="s">
        <v>166</v>
      </c>
      <c r="B82" s="131" t="s">
        <v>170</v>
      </c>
      <c r="C82" s="73">
        <v>46113</v>
      </c>
      <c r="D82" s="73">
        <v>46376</v>
      </c>
      <c r="E82" s="162"/>
      <c r="F82" s="162"/>
      <c r="G82" s="228"/>
      <c r="H82" s="162" t="s">
        <v>20</v>
      </c>
      <c r="I82" s="162" t="s">
        <v>20</v>
      </c>
      <c r="J82" s="162" t="s">
        <v>20</v>
      </c>
      <c r="K82" s="162" t="s">
        <v>20</v>
      </c>
      <c r="L82" s="129" t="s">
        <v>171</v>
      </c>
      <c r="M82" s="13"/>
    </row>
    <row r="83" spans="1:13" s="16" customFormat="1" ht="61.5" customHeight="1">
      <c r="A83" s="162" t="s">
        <v>167</v>
      </c>
      <c r="B83" s="131" t="s">
        <v>258</v>
      </c>
      <c r="C83" s="73">
        <v>46119</v>
      </c>
      <c r="D83" s="73">
        <v>46381</v>
      </c>
      <c r="E83" s="162"/>
      <c r="F83" s="162"/>
      <c r="G83" s="228"/>
      <c r="H83" s="162" t="s">
        <v>20</v>
      </c>
      <c r="I83" s="162" t="s">
        <v>20</v>
      </c>
      <c r="J83" s="162" t="s">
        <v>20</v>
      </c>
      <c r="K83" s="162" t="s">
        <v>20</v>
      </c>
      <c r="L83" s="129" t="s">
        <v>115</v>
      </c>
      <c r="M83" s="13"/>
    </row>
    <row r="84" spans="1:13" s="16" customFormat="1" ht="31.5" customHeight="1">
      <c r="A84" s="162" t="s">
        <v>186</v>
      </c>
      <c r="B84" s="131" t="s">
        <v>105</v>
      </c>
      <c r="C84" s="73">
        <v>46381</v>
      </c>
      <c r="D84" s="73">
        <v>46381</v>
      </c>
      <c r="E84" s="162"/>
      <c r="F84" s="162"/>
      <c r="G84" s="228"/>
      <c r="H84" s="162" t="s">
        <v>20</v>
      </c>
      <c r="I84" s="162" t="s">
        <v>20</v>
      </c>
      <c r="J84" s="162" t="s">
        <v>20</v>
      </c>
      <c r="K84" s="162" t="s">
        <v>20</v>
      </c>
      <c r="L84" s="129" t="s">
        <v>107</v>
      </c>
      <c r="M84" s="13"/>
    </row>
    <row r="85" spans="1:13" s="16" customFormat="1" ht="36.75" customHeight="1">
      <c r="A85" s="74" t="s">
        <v>71</v>
      </c>
      <c r="B85" s="108" t="s">
        <v>259</v>
      </c>
      <c r="C85" s="129">
        <v>2024</v>
      </c>
      <c r="D85" s="129">
        <v>2024</v>
      </c>
      <c r="E85" s="162"/>
      <c r="F85" s="162"/>
      <c r="G85" s="228"/>
      <c r="H85" s="162"/>
      <c r="I85" s="162" t="s">
        <v>200</v>
      </c>
      <c r="J85" s="162">
        <v>5</v>
      </c>
      <c r="K85" s="37">
        <v>91387.199999999997</v>
      </c>
      <c r="L85" s="144"/>
      <c r="M85" s="13"/>
    </row>
    <row r="86" spans="1:13" s="16" customFormat="1" ht="50.25" customHeight="1">
      <c r="A86" s="162" t="s">
        <v>168</v>
      </c>
      <c r="B86" s="131" t="s">
        <v>161</v>
      </c>
      <c r="C86" s="115">
        <v>45366</v>
      </c>
      <c r="D86" s="115">
        <v>45616</v>
      </c>
      <c r="E86" s="162"/>
      <c r="F86" s="162"/>
      <c r="G86" s="228"/>
      <c r="H86" s="162"/>
      <c r="I86" s="162"/>
      <c r="J86" s="162"/>
      <c r="K86" s="37"/>
      <c r="L86" s="129" t="s">
        <v>216</v>
      </c>
      <c r="M86" s="13"/>
    </row>
    <row r="87" spans="1:13" s="16" customFormat="1" ht="49.5" customHeight="1">
      <c r="A87" s="162" t="s">
        <v>169</v>
      </c>
      <c r="B87" s="43" t="s">
        <v>248</v>
      </c>
      <c r="C87" s="115">
        <v>45383</v>
      </c>
      <c r="D87" s="115">
        <v>45646</v>
      </c>
      <c r="E87" s="162"/>
      <c r="F87" s="162"/>
      <c r="G87" s="228" t="s">
        <v>44</v>
      </c>
      <c r="H87" s="162"/>
      <c r="I87" s="162"/>
      <c r="J87" s="162"/>
      <c r="K87" s="37"/>
      <c r="L87" s="129" t="s">
        <v>104</v>
      </c>
      <c r="M87" s="13"/>
    </row>
    <row r="88" spans="1:13" s="16" customFormat="1" ht="53.25" customHeight="1">
      <c r="A88" s="162" t="s">
        <v>188</v>
      </c>
      <c r="B88" s="131" t="s">
        <v>170</v>
      </c>
      <c r="C88" s="63">
        <v>45342</v>
      </c>
      <c r="D88" s="73">
        <v>45646</v>
      </c>
      <c r="E88" s="162" t="s">
        <v>20</v>
      </c>
      <c r="F88" s="162" t="s">
        <v>20</v>
      </c>
      <c r="G88" s="228"/>
      <c r="H88" s="162" t="s">
        <v>20</v>
      </c>
      <c r="I88" s="162" t="s">
        <v>20</v>
      </c>
      <c r="J88" s="162" t="s">
        <v>20</v>
      </c>
      <c r="K88" s="162" t="s">
        <v>20</v>
      </c>
      <c r="L88" s="75" t="s">
        <v>106</v>
      </c>
      <c r="M88" s="13"/>
    </row>
    <row r="89" spans="1:13" s="16" customFormat="1" ht="55.5" customHeight="1">
      <c r="A89" s="162" t="s">
        <v>189</v>
      </c>
      <c r="B89" s="131" t="s">
        <v>260</v>
      </c>
      <c r="C89" s="63">
        <v>45347</v>
      </c>
      <c r="D89" s="73">
        <v>45651</v>
      </c>
      <c r="E89" s="162" t="s">
        <v>20</v>
      </c>
      <c r="F89" s="162" t="s">
        <v>20</v>
      </c>
      <c r="G89" s="228"/>
      <c r="H89" s="162" t="s">
        <v>20</v>
      </c>
      <c r="I89" s="162" t="s">
        <v>20</v>
      </c>
      <c r="J89" s="162" t="s">
        <v>20</v>
      </c>
      <c r="K89" s="162" t="s">
        <v>20</v>
      </c>
      <c r="L89" s="129" t="s">
        <v>115</v>
      </c>
      <c r="M89" s="13"/>
    </row>
    <row r="90" spans="1:13" s="16" customFormat="1" ht="38.25" customHeight="1">
      <c r="A90" s="74" t="s">
        <v>71</v>
      </c>
      <c r="B90" s="108" t="s">
        <v>261</v>
      </c>
      <c r="C90" s="129">
        <v>2025</v>
      </c>
      <c r="D90" s="129">
        <v>2025</v>
      </c>
      <c r="E90" s="162"/>
      <c r="F90" s="162"/>
      <c r="G90" s="228"/>
      <c r="H90" s="162"/>
      <c r="I90" s="162" t="s">
        <v>200</v>
      </c>
      <c r="J90" s="162">
        <v>7</v>
      </c>
      <c r="K90" s="37">
        <v>180178.6</v>
      </c>
      <c r="L90" s="144"/>
      <c r="M90" s="13"/>
    </row>
    <row r="91" spans="1:13" s="16" customFormat="1" ht="48" customHeight="1">
      <c r="A91" s="162" t="s">
        <v>168</v>
      </c>
      <c r="B91" s="131" t="s">
        <v>161</v>
      </c>
      <c r="C91" s="115">
        <v>45672</v>
      </c>
      <c r="D91" s="115">
        <v>45981</v>
      </c>
      <c r="E91" s="162"/>
      <c r="F91" s="162"/>
      <c r="G91" s="228"/>
      <c r="H91" s="162"/>
      <c r="I91" s="162"/>
      <c r="J91" s="162"/>
      <c r="K91" s="37"/>
      <c r="L91" s="129" t="s">
        <v>216</v>
      </c>
      <c r="M91" s="13"/>
    </row>
    <row r="92" spans="1:13" s="16" customFormat="1" ht="47.25" customHeight="1">
      <c r="A92" s="162" t="s">
        <v>169</v>
      </c>
      <c r="B92" s="43" t="s">
        <v>263</v>
      </c>
      <c r="C92" s="115">
        <v>45689</v>
      </c>
      <c r="D92" s="115">
        <v>46011</v>
      </c>
      <c r="E92" s="162"/>
      <c r="F92" s="162"/>
      <c r="G92" s="228"/>
      <c r="H92" s="162"/>
      <c r="I92" s="162"/>
      <c r="J92" s="162"/>
      <c r="K92" s="37"/>
      <c r="L92" s="129" t="s">
        <v>104</v>
      </c>
      <c r="M92" s="13"/>
    </row>
    <row r="93" spans="1:13" s="16" customFormat="1" ht="50.25" customHeight="1">
      <c r="A93" s="162" t="s">
        <v>188</v>
      </c>
      <c r="B93" s="131" t="s">
        <v>170</v>
      </c>
      <c r="C93" s="63">
        <v>45708</v>
      </c>
      <c r="D93" s="73">
        <v>46011</v>
      </c>
      <c r="E93" s="162" t="s">
        <v>20</v>
      </c>
      <c r="F93" s="162" t="s">
        <v>20</v>
      </c>
      <c r="G93" s="228"/>
      <c r="H93" s="162" t="s">
        <v>20</v>
      </c>
      <c r="I93" s="162" t="s">
        <v>20</v>
      </c>
      <c r="J93" s="162" t="s">
        <v>20</v>
      </c>
      <c r="K93" s="162" t="s">
        <v>20</v>
      </c>
      <c r="L93" s="75" t="s">
        <v>106</v>
      </c>
      <c r="M93" s="13"/>
    </row>
    <row r="94" spans="1:13" s="16" customFormat="1" ht="47.25" customHeight="1">
      <c r="A94" s="162" t="s">
        <v>189</v>
      </c>
      <c r="B94" s="131" t="s">
        <v>264</v>
      </c>
      <c r="C94" s="63">
        <v>45713</v>
      </c>
      <c r="D94" s="73">
        <v>46016</v>
      </c>
      <c r="E94" s="162" t="s">
        <v>20</v>
      </c>
      <c r="F94" s="162" t="s">
        <v>20</v>
      </c>
      <c r="G94" s="228"/>
      <c r="H94" s="162" t="s">
        <v>20</v>
      </c>
      <c r="I94" s="162" t="s">
        <v>20</v>
      </c>
      <c r="J94" s="162" t="s">
        <v>20</v>
      </c>
      <c r="K94" s="162" t="s">
        <v>20</v>
      </c>
      <c r="L94" s="75" t="s">
        <v>115</v>
      </c>
      <c r="M94" s="13"/>
    </row>
    <row r="95" spans="1:13" ht="54" customHeight="1">
      <c r="A95" s="74" t="s">
        <v>71</v>
      </c>
      <c r="B95" s="108" t="s">
        <v>262</v>
      </c>
      <c r="C95" s="129">
        <v>2026</v>
      </c>
      <c r="D95" s="129">
        <v>2026</v>
      </c>
      <c r="E95" s="162"/>
      <c r="F95" s="162"/>
      <c r="G95" s="228"/>
      <c r="H95" s="162"/>
      <c r="I95" s="162" t="s">
        <v>200</v>
      </c>
      <c r="J95" s="162">
        <v>5</v>
      </c>
      <c r="K95" s="37">
        <v>75000</v>
      </c>
      <c r="L95" s="144"/>
      <c r="M95" s="13"/>
    </row>
    <row r="96" spans="1:13" ht="51.75" customHeight="1">
      <c r="A96" s="162" t="s">
        <v>168</v>
      </c>
      <c r="B96" s="131" t="s">
        <v>161</v>
      </c>
      <c r="C96" s="115">
        <v>46037</v>
      </c>
      <c r="D96" s="115">
        <v>46346</v>
      </c>
      <c r="E96" s="162"/>
      <c r="F96" s="162"/>
      <c r="G96" s="228"/>
      <c r="H96" s="162"/>
      <c r="I96" s="162"/>
      <c r="J96" s="162"/>
      <c r="K96" s="37"/>
      <c r="L96" s="129" t="s">
        <v>216</v>
      </c>
      <c r="M96" s="13"/>
    </row>
    <row r="97" spans="1:13" ht="51" customHeight="1">
      <c r="A97" s="162" t="s">
        <v>169</v>
      </c>
      <c r="B97" s="43" t="s">
        <v>252</v>
      </c>
      <c r="C97" s="115">
        <v>46054</v>
      </c>
      <c r="D97" s="115">
        <v>46376</v>
      </c>
      <c r="E97" s="162"/>
      <c r="F97" s="162"/>
      <c r="G97" s="228"/>
      <c r="H97" s="162"/>
      <c r="I97" s="162"/>
      <c r="J97" s="162"/>
      <c r="K97" s="37"/>
      <c r="L97" s="129" t="s">
        <v>104</v>
      </c>
      <c r="M97" s="13"/>
    </row>
    <row r="98" spans="1:13" ht="49.5" customHeight="1">
      <c r="A98" s="162" t="s">
        <v>188</v>
      </c>
      <c r="B98" s="131" t="s">
        <v>170</v>
      </c>
      <c r="C98" s="63">
        <v>46073</v>
      </c>
      <c r="D98" s="73">
        <v>46376</v>
      </c>
      <c r="E98" s="162" t="s">
        <v>20</v>
      </c>
      <c r="F98" s="162" t="s">
        <v>20</v>
      </c>
      <c r="G98" s="228"/>
      <c r="H98" s="162" t="s">
        <v>20</v>
      </c>
      <c r="I98" s="162" t="s">
        <v>20</v>
      </c>
      <c r="J98" s="162" t="s">
        <v>20</v>
      </c>
      <c r="K98" s="162" t="s">
        <v>20</v>
      </c>
      <c r="L98" s="75" t="s">
        <v>106</v>
      </c>
      <c r="M98" s="13"/>
    </row>
    <row r="99" spans="1:13" ht="57.75" customHeight="1">
      <c r="A99" s="162" t="s">
        <v>189</v>
      </c>
      <c r="B99" s="131" t="s">
        <v>253</v>
      </c>
      <c r="C99" s="63">
        <v>46078</v>
      </c>
      <c r="D99" s="73">
        <v>46381</v>
      </c>
      <c r="E99" s="162" t="s">
        <v>20</v>
      </c>
      <c r="F99" s="162" t="s">
        <v>20</v>
      </c>
      <c r="G99" s="228"/>
      <c r="H99" s="162" t="s">
        <v>20</v>
      </c>
      <c r="I99" s="162" t="s">
        <v>20</v>
      </c>
      <c r="J99" s="162" t="s">
        <v>20</v>
      </c>
      <c r="K99" s="162" t="s">
        <v>20</v>
      </c>
      <c r="L99" s="129" t="s">
        <v>115</v>
      </c>
      <c r="M99" s="13"/>
    </row>
  </sheetData>
  <mergeCells count="21">
    <mergeCell ref="G67:G69"/>
    <mergeCell ref="G70:G86"/>
    <mergeCell ref="G87:G99"/>
    <mergeCell ref="B7:M7"/>
    <mergeCell ref="G8:G20"/>
    <mergeCell ref="G22:G37"/>
    <mergeCell ref="G61:G66"/>
    <mergeCell ref="G38:G52"/>
    <mergeCell ref="G53:G60"/>
    <mergeCell ref="H1:J1"/>
    <mergeCell ref="A2:M2"/>
    <mergeCell ref="A4:A5"/>
    <mergeCell ref="B4:B5"/>
    <mergeCell ref="C4:D4"/>
    <mergeCell ref="E4:F4"/>
    <mergeCell ref="G4:G5"/>
    <mergeCell ref="H4:H5"/>
    <mergeCell ref="I4:J4"/>
    <mergeCell ref="L4:L5"/>
    <mergeCell ref="M4:M5"/>
    <mergeCell ref="K4:K5"/>
  </mergeCells>
  <printOptions horizontalCentered="1"/>
  <pageMargins left="0.59055118110236227" right="0.39370078740157483" top="0.59055118110236227" bottom="0.59055118110236227" header="0.31496062992125984" footer="0.31496062992125984"/>
  <pageSetup paperSize="9" scale="54" firstPageNumber="32" fitToHeight="32" orientation="landscape" useFirstPageNumber="1" r:id="rId1"/>
  <headerFooter>
    <oddHeader>&amp;C&amp;P</oddHeader>
  </headerFooter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2. Показатели РП ВП</vt:lpstr>
      <vt:lpstr>3. Показатели РП ВП_по месяцам</vt:lpstr>
      <vt:lpstr>4. Мероприятия РП ВП</vt:lpstr>
      <vt:lpstr>5. Финансовое обеспечение РП ВП</vt:lpstr>
      <vt:lpstr>6. Бюджет РП ВП_по месяцам</vt:lpstr>
      <vt:lpstr>План реализации ВП уточ</vt:lpstr>
      <vt:lpstr>'2. Показатели РП ВП'!_bookmark5</vt:lpstr>
      <vt:lpstr>'4. Мероприятия РП ВП'!_ftnref1</vt:lpstr>
      <vt:lpstr>'4. Мероприятия РП ВП'!_ftnref3</vt:lpstr>
      <vt:lpstr>'План реализации ВП уточ'!_ftnref4</vt:lpstr>
      <vt:lpstr>'План реализации ВП уточ'!_ftnref5</vt:lpstr>
      <vt:lpstr>'План реализации ВП уточ'!_ftnref6</vt:lpstr>
      <vt:lpstr>'План реализации ВП уточ'!_ftnref7</vt:lpstr>
      <vt:lpstr>'План реализации ВП уточ'!_ftnref8</vt:lpstr>
      <vt:lpstr>'План реализации ВП уточ'!_Hlk127704986</vt:lpstr>
      <vt:lpstr>'4. Мероприятия РП ВП'!Заголовки_для_печати</vt:lpstr>
      <vt:lpstr>'5. Финансовое обеспечение РП ВП'!Заголовки_для_печати</vt:lpstr>
      <vt:lpstr>'План реализации ВП уточ'!Заголовки_для_печати</vt:lpstr>
      <vt:lpstr>'2. Показатели РП ВП'!Область_печати</vt:lpstr>
      <vt:lpstr>'3. Показатели РП ВП_по месяцам'!Область_печати</vt:lpstr>
      <vt:lpstr>'4. Мероприятия РП ВП'!Область_печати</vt:lpstr>
      <vt:lpstr>'5. Финансовое обеспечение РП ВП'!Область_печати</vt:lpstr>
      <vt:lpstr>'6. Бюджет РП ВП_по месяцам'!Область_печати</vt:lpstr>
      <vt:lpstr>'План реализации ВП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Шеховцова</cp:lastModifiedBy>
  <cp:lastPrinted>2024-05-03T09:03:40Z</cp:lastPrinted>
  <dcterms:created xsi:type="dcterms:W3CDTF">2023-03-30T13:12:42Z</dcterms:created>
  <dcterms:modified xsi:type="dcterms:W3CDTF">2024-05-03T09:03:42Z</dcterms:modified>
</cp:coreProperties>
</file>